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480" windowHeight="7365"/>
  </bookViews>
  <sheets>
    <sheet name="действующ с 01.04.2019 г.  " sheetId="1" r:id="rId1"/>
  </sheets>
  <definedNames>
    <definedName name="_xlnm._FilterDatabase" localSheetId="0" hidden="1">'действующ с 01.04.2019 г.  '!$A$4:$BG$159</definedName>
    <definedName name="_xlnm.Print_Area" localSheetId="0">'действующ с 01.04.2019 г.  '!$B$2:$AN$153</definedName>
  </definedNames>
  <calcPr calcId="125725"/>
</workbook>
</file>

<file path=xl/calcChain.xml><?xml version="1.0" encoding="utf-8"?>
<calcChain xmlns="http://schemas.openxmlformats.org/spreadsheetml/2006/main">
  <c r="AR159" i="1"/>
  <c r="AQ159"/>
  <c r="W159"/>
  <c r="T159"/>
  <c r="Q159"/>
  <c r="O159"/>
  <c r="AB158"/>
  <c r="AD158" s="1"/>
  <c r="X158"/>
  <c r="P158"/>
  <c r="M158"/>
  <c r="X157"/>
  <c r="R157"/>
  <c r="P157"/>
  <c r="M157"/>
  <c r="AD156"/>
  <c r="AB156"/>
  <c r="X156"/>
  <c r="P156" s="1"/>
  <c r="M156"/>
  <c r="AC155"/>
  <c r="AB155"/>
  <c r="X155"/>
  <c r="P155" s="1"/>
  <c r="M155"/>
  <c r="AB154"/>
  <c r="AD154" s="1"/>
  <c r="X154"/>
  <c r="P154" s="1"/>
  <c r="M154"/>
  <c r="AC153"/>
  <c r="AB153"/>
  <c r="AD153" s="1"/>
  <c r="X153"/>
  <c r="P153"/>
  <c r="M153"/>
  <c r="AD152"/>
  <c r="AB152"/>
  <c r="X152"/>
  <c r="P152" s="1"/>
  <c r="M152"/>
  <c r="AB151"/>
  <c r="AD151" s="1"/>
  <c r="X151"/>
  <c r="P151" s="1"/>
  <c r="M151"/>
  <c r="AB150"/>
  <c r="AD150" s="1"/>
  <c r="X150"/>
  <c r="P150" s="1"/>
  <c r="M150"/>
  <c r="AB149"/>
  <c r="AD149" s="1"/>
  <c r="X149"/>
  <c r="P149" s="1"/>
  <c r="M149"/>
  <c r="AB148"/>
  <c r="AD148" s="1"/>
  <c r="X148"/>
  <c r="P148" s="1"/>
  <c r="M148"/>
  <c r="AB147"/>
  <c r="AD147" s="1"/>
  <c r="X147"/>
  <c r="P147" s="1"/>
  <c r="M147"/>
  <c r="AB146"/>
  <c r="X146"/>
  <c r="P146" s="1"/>
  <c r="M146"/>
  <c r="AB145"/>
  <c r="AD145" s="1"/>
  <c r="X145"/>
  <c r="P145" s="1"/>
  <c r="M145"/>
  <c r="AB144"/>
  <c r="AD144" s="1"/>
  <c r="X144"/>
  <c r="P144" s="1"/>
  <c r="M144"/>
  <c r="AB143"/>
  <c r="AD143" s="1"/>
  <c r="X143"/>
  <c r="P143" s="1"/>
  <c r="M143"/>
  <c r="AB142"/>
  <c r="AD142" s="1"/>
  <c r="X142"/>
  <c r="P142" s="1"/>
  <c r="M142"/>
  <c r="AB141"/>
  <c r="AD141" s="1"/>
  <c r="X141"/>
  <c r="P141" s="1"/>
  <c r="M141"/>
  <c r="AB140"/>
  <c r="AD140" s="1"/>
  <c r="X140"/>
  <c r="P140" s="1"/>
  <c r="M140"/>
  <c r="AB139"/>
  <c r="AD139" s="1"/>
  <c r="X139"/>
  <c r="P139" s="1"/>
  <c r="M139"/>
  <c r="AB138"/>
  <c r="AD138" s="1"/>
  <c r="S138"/>
  <c r="S159" s="1"/>
  <c r="M138"/>
  <c r="AB137"/>
  <c r="AD137" s="1"/>
  <c r="X137"/>
  <c r="P137" s="1"/>
  <c r="M137"/>
  <c r="AC136"/>
  <c r="AB136"/>
  <c r="AD136" s="1"/>
  <c r="X136"/>
  <c r="P136" s="1"/>
  <c r="M136"/>
  <c r="AB135"/>
  <c r="AD135" s="1"/>
  <c r="X135"/>
  <c r="P135" s="1"/>
  <c r="M135"/>
  <c r="AB134"/>
  <c r="AD134" s="1"/>
  <c r="X134"/>
  <c r="P134" s="1"/>
  <c r="M134"/>
  <c r="AC133"/>
  <c r="AB133"/>
  <c r="X133"/>
  <c r="P133" s="1"/>
  <c r="M133"/>
  <c r="AC132"/>
  <c r="AB132"/>
  <c r="AD132" s="1"/>
  <c r="X132"/>
  <c r="P132" s="1"/>
  <c r="M132"/>
  <c r="AB131"/>
  <c r="AD131" s="1"/>
  <c r="X131"/>
  <c r="P131" s="1"/>
  <c r="M131"/>
  <c r="X130"/>
  <c r="P130" s="1"/>
  <c r="M130"/>
  <c r="AA129"/>
  <c r="AB129" s="1"/>
  <c r="AD129" s="1"/>
  <c r="X129"/>
  <c r="P129" s="1"/>
  <c r="M129"/>
  <c r="AB128"/>
  <c r="AD128" s="1"/>
  <c r="X128"/>
  <c r="P128" s="1"/>
  <c r="M128"/>
  <c r="AB127"/>
  <c r="AD127" s="1"/>
  <c r="X127"/>
  <c r="P127" s="1"/>
  <c r="M127"/>
  <c r="AB126"/>
  <c r="AD126" s="1"/>
  <c r="X126"/>
  <c r="P126" s="1"/>
  <c r="M126"/>
  <c r="AB125"/>
  <c r="AD125" s="1"/>
  <c r="X125"/>
  <c r="P125" s="1"/>
  <c r="M125"/>
  <c r="AB124"/>
  <c r="AD124" s="1"/>
  <c r="U124"/>
  <c r="X124" s="1"/>
  <c r="R124"/>
  <c r="M124"/>
  <c r="AB123"/>
  <c r="AD123" s="1"/>
  <c r="X123"/>
  <c r="P123" s="1"/>
  <c r="M123"/>
  <c r="AB122"/>
  <c r="AD122" s="1"/>
  <c r="X122"/>
  <c r="P122" s="1"/>
  <c r="M122"/>
  <c r="AB121"/>
  <c r="AD121" s="1"/>
  <c r="X121"/>
  <c r="P121" s="1"/>
  <c r="M121"/>
  <c r="AB120"/>
  <c r="AD120" s="1"/>
  <c r="X120"/>
  <c r="P120" s="1"/>
  <c r="M120"/>
  <c r="AE119"/>
  <c r="AC119"/>
  <c r="AB119"/>
  <c r="X119"/>
  <c r="P119" s="1"/>
  <c r="M119"/>
  <c r="AE118"/>
  <c r="AB118"/>
  <c r="AD118" s="1"/>
  <c r="X118"/>
  <c r="P118" s="1"/>
  <c r="M118"/>
  <c r="AB117"/>
  <c r="AD117" s="1"/>
  <c r="X117"/>
  <c r="P117" s="1"/>
  <c r="M117"/>
  <c r="AE116"/>
  <c r="AB116"/>
  <c r="AD116" s="1"/>
  <c r="X116"/>
  <c r="P116" s="1"/>
  <c r="M116"/>
  <c r="AB115"/>
  <c r="AD115" s="1"/>
  <c r="X115"/>
  <c r="P115" s="1"/>
  <c r="M115"/>
  <c r="AE114"/>
  <c r="AB114"/>
  <c r="AD114" s="1"/>
  <c r="X114"/>
  <c r="P114" s="1"/>
  <c r="M114"/>
  <c r="AE113"/>
  <c r="AB113"/>
  <c r="AD113" s="1"/>
  <c r="X113"/>
  <c r="P113"/>
  <c r="M113"/>
  <c r="AD112"/>
  <c r="AB112"/>
  <c r="X112"/>
  <c r="P112" s="1"/>
  <c r="M112"/>
  <c r="AB111"/>
  <c r="AD111" s="1"/>
  <c r="X111"/>
  <c r="P111" s="1"/>
  <c r="M111"/>
  <c r="AB110"/>
  <c r="AD110" s="1"/>
  <c r="X110"/>
  <c r="P110" s="1"/>
  <c r="M110"/>
  <c r="AC109"/>
  <c r="AB109"/>
  <c r="X109"/>
  <c r="P109" s="1"/>
  <c r="M109"/>
  <c r="AB108"/>
  <c r="AD108" s="1"/>
  <c r="X108"/>
  <c r="P108" s="1"/>
  <c r="M108"/>
  <c r="AB107"/>
  <c r="AD107" s="1"/>
  <c r="X107"/>
  <c r="P107" s="1"/>
  <c r="M107"/>
  <c r="AC106"/>
  <c r="AB106"/>
  <c r="X106"/>
  <c r="P106" s="1"/>
  <c r="M106"/>
  <c r="AC105"/>
  <c r="AB105"/>
  <c r="X105"/>
  <c r="P105" s="1"/>
  <c r="M105"/>
  <c r="AB104"/>
  <c r="AD104" s="1"/>
  <c r="X104"/>
  <c r="P104" s="1"/>
  <c r="M104"/>
  <c r="AB103"/>
  <c r="AD103" s="1"/>
  <c r="X103"/>
  <c r="P103" s="1"/>
  <c r="M103"/>
  <c r="AB102"/>
  <c r="AD102" s="1"/>
  <c r="X102"/>
  <c r="P102" s="1"/>
  <c r="M102"/>
  <c r="AB101"/>
  <c r="AD101" s="1"/>
  <c r="X101"/>
  <c r="P101" s="1"/>
  <c r="M101"/>
  <c r="AB100"/>
  <c r="AD100" s="1"/>
  <c r="X100"/>
  <c r="P100" s="1"/>
  <c r="M100"/>
  <c r="AB99"/>
  <c r="AD99" s="1"/>
  <c r="X99"/>
  <c r="R99"/>
  <c r="N99"/>
  <c r="N159" s="1"/>
  <c r="AB98"/>
  <c r="X98"/>
  <c r="P98" s="1"/>
  <c r="M98"/>
  <c r="AC97"/>
  <c r="AB97"/>
  <c r="X97"/>
  <c r="P97" s="1"/>
  <c r="M97"/>
  <c r="AB96"/>
  <c r="AD96" s="1"/>
  <c r="V96"/>
  <c r="X96" s="1"/>
  <c r="P96" s="1"/>
  <c r="M96"/>
  <c r="AC95"/>
  <c r="AB95"/>
  <c r="X95"/>
  <c r="P95" s="1"/>
  <c r="M95"/>
  <c r="AC94"/>
  <c r="AB94"/>
  <c r="X94"/>
  <c r="P94" s="1"/>
  <c r="M94"/>
  <c r="AB93"/>
  <c r="AD93" s="1"/>
  <c r="X93"/>
  <c r="P93" s="1"/>
  <c r="M93"/>
  <c r="AB92"/>
  <c r="AD92" s="1"/>
  <c r="X92"/>
  <c r="P92"/>
  <c r="M92"/>
  <c r="AD91"/>
  <c r="AB91"/>
  <c r="X91"/>
  <c r="P91" s="1"/>
  <c r="M91"/>
  <c r="AD90"/>
  <c r="AB90"/>
  <c r="X90"/>
  <c r="U90"/>
  <c r="P90"/>
  <c r="M90"/>
  <c r="AD89"/>
  <c r="AB89"/>
  <c r="X89"/>
  <c r="P89" s="1"/>
  <c r="M89"/>
  <c r="AB88"/>
  <c r="AD88" s="1"/>
  <c r="X88"/>
  <c r="P88" s="1"/>
  <c r="M88"/>
  <c r="AB87"/>
  <c r="AD87" s="1"/>
  <c r="X87"/>
  <c r="P87" s="1"/>
  <c r="M87"/>
  <c r="AB86"/>
  <c r="AD86" s="1"/>
  <c r="X86"/>
  <c r="P86"/>
  <c r="M86"/>
  <c r="V85"/>
  <c r="U85"/>
  <c r="M85"/>
  <c r="AC84"/>
  <c r="AA84"/>
  <c r="Z84"/>
  <c r="V84"/>
  <c r="U84"/>
  <c r="M84"/>
  <c r="AB83"/>
  <c r="AD83" s="1"/>
  <c r="X83"/>
  <c r="P83" s="1"/>
  <c r="M83"/>
  <c r="AC82"/>
  <c r="AB82"/>
  <c r="X82"/>
  <c r="P82" s="1"/>
  <c r="M82"/>
  <c r="AE81"/>
  <c r="AB81"/>
  <c r="AD81" s="1"/>
  <c r="X81"/>
  <c r="P81" s="1"/>
  <c r="M81"/>
  <c r="AB80"/>
  <c r="AD80" s="1"/>
  <c r="X80"/>
  <c r="P80" s="1"/>
  <c r="M80"/>
  <c r="AC79"/>
  <c r="AB79"/>
  <c r="X79"/>
  <c r="P79" s="1"/>
  <c r="M79"/>
  <c r="AB78"/>
  <c r="AD78" s="1"/>
  <c r="X78"/>
  <c r="P78" s="1"/>
  <c r="M78"/>
  <c r="AC77"/>
  <c r="AB77"/>
  <c r="X77"/>
  <c r="P77" s="1"/>
  <c r="M77"/>
  <c r="AB76"/>
  <c r="AD76" s="1"/>
  <c r="U76"/>
  <c r="X76" s="1"/>
  <c r="P76" s="1"/>
  <c r="M76"/>
  <c r="AB75"/>
  <c r="AD75" s="1"/>
  <c r="X75"/>
  <c r="P75" s="1"/>
  <c r="M75"/>
  <c r="AB74"/>
  <c r="AD74" s="1"/>
  <c r="V74"/>
  <c r="X74" s="1"/>
  <c r="P74" s="1"/>
  <c r="M74"/>
  <c r="AC73"/>
  <c r="AB73"/>
  <c r="V73"/>
  <c r="X73" s="1"/>
  <c r="P73" s="1"/>
  <c r="M73"/>
  <c r="AB72"/>
  <c r="AD72" s="1"/>
  <c r="X72"/>
  <c r="P72" s="1"/>
  <c r="M72"/>
  <c r="AE71"/>
  <c r="AB71"/>
  <c r="AD71" s="1"/>
  <c r="X71"/>
  <c r="P71" s="1"/>
  <c r="M71"/>
  <c r="AC70"/>
  <c r="AB70"/>
  <c r="X70"/>
  <c r="P70" s="1"/>
  <c r="M70"/>
  <c r="AE69"/>
  <c r="AC69"/>
  <c r="AB69"/>
  <c r="X69"/>
  <c r="P69" s="1"/>
  <c r="M69"/>
  <c r="AB68"/>
  <c r="AD68" s="1"/>
  <c r="U68"/>
  <c r="X68" s="1"/>
  <c r="P68" s="1"/>
  <c r="M68"/>
  <c r="AB67"/>
  <c r="AD67" s="1"/>
  <c r="X67"/>
  <c r="P67" s="1"/>
  <c r="M67"/>
  <c r="AB66"/>
  <c r="AD66" s="1"/>
  <c r="X66"/>
  <c r="P66" s="1"/>
  <c r="M66"/>
  <c r="AB65"/>
  <c r="AD65" s="1"/>
  <c r="X65"/>
  <c r="P65" s="1"/>
  <c r="M65"/>
  <c r="AB64"/>
  <c r="AD64" s="1"/>
  <c r="X64"/>
  <c r="P64" s="1"/>
  <c r="M64"/>
  <c r="AC63"/>
  <c r="AB63"/>
  <c r="X63"/>
  <c r="P63" s="1"/>
  <c r="M63"/>
  <c r="AB62"/>
  <c r="AD62" s="1"/>
  <c r="X62"/>
  <c r="P62" s="1"/>
  <c r="M62"/>
  <c r="AC61"/>
  <c r="AB61"/>
  <c r="AD61" s="1"/>
  <c r="X61"/>
  <c r="P61"/>
  <c r="M61"/>
  <c r="AD60"/>
  <c r="AB60"/>
  <c r="X60"/>
  <c r="P60" s="1"/>
  <c r="M60"/>
  <c r="AC59"/>
  <c r="AB59"/>
  <c r="X59"/>
  <c r="P59" s="1"/>
  <c r="M59"/>
  <c r="AB58"/>
  <c r="AD58" s="1"/>
  <c r="X58"/>
  <c r="P58" s="1"/>
  <c r="M58"/>
  <c r="AB57"/>
  <c r="AD57" s="1"/>
  <c r="X57"/>
  <c r="P57" s="1"/>
  <c r="M57"/>
  <c r="AC56"/>
  <c r="AB56"/>
  <c r="V56"/>
  <c r="X56" s="1"/>
  <c r="P56" s="1"/>
  <c r="M56"/>
  <c r="AB55"/>
  <c r="AD55" s="1"/>
  <c r="V55"/>
  <c r="X55" s="1"/>
  <c r="P55" s="1"/>
  <c r="M55"/>
  <c r="AC54"/>
  <c r="AB54"/>
  <c r="X54"/>
  <c r="P54" s="1"/>
  <c r="M54"/>
  <c r="AC53"/>
  <c r="AB53"/>
  <c r="X53"/>
  <c r="P53" s="1"/>
  <c r="M53"/>
  <c r="Z52"/>
  <c r="Z159" s="1"/>
  <c r="V52"/>
  <c r="U52"/>
  <c r="M52"/>
  <c r="AB51"/>
  <c r="AD51" s="1"/>
  <c r="X51"/>
  <c r="P51"/>
  <c r="M51"/>
  <c r="AC50"/>
  <c r="AB50"/>
  <c r="X50"/>
  <c r="P50" s="1"/>
  <c r="M50"/>
  <c r="AC49"/>
  <c r="AB49"/>
  <c r="X49"/>
  <c r="P49" s="1"/>
  <c r="M49"/>
  <c r="AB48"/>
  <c r="AD48" s="1"/>
  <c r="X48"/>
  <c r="P48" s="1"/>
  <c r="M48"/>
  <c r="AC47"/>
  <c r="AB47"/>
  <c r="AD47" s="1"/>
  <c r="X47"/>
  <c r="P47"/>
  <c r="M47"/>
  <c r="AD46"/>
  <c r="AB46"/>
  <c r="X46"/>
  <c r="P46" s="1"/>
  <c r="M46"/>
  <c r="AC45"/>
  <c r="AB45"/>
  <c r="X45"/>
  <c r="R45"/>
  <c r="M45"/>
  <c r="AB44"/>
  <c r="AD44" s="1"/>
  <c r="X44"/>
  <c r="P44" s="1"/>
  <c r="M44"/>
  <c r="AB43"/>
  <c r="AD43" s="1"/>
  <c r="X43"/>
  <c r="P43" s="1"/>
  <c r="M43"/>
  <c r="AB42"/>
  <c r="AD42" s="1"/>
  <c r="X42"/>
  <c r="P42" s="1"/>
  <c r="M42"/>
  <c r="AC41"/>
  <c r="AB41"/>
  <c r="X41"/>
  <c r="P41" s="1"/>
  <c r="M41"/>
  <c r="AC40"/>
  <c r="AB40"/>
  <c r="X40"/>
  <c r="P40" s="1"/>
  <c r="M40"/>
  <c r="AC39"/>
  <c r="AB39"/>
  <c r="X39"/>
  <c r="P39" s="1"/>
  <c r="M39"/>
  <c r="AC38"/>
  <c r="AB38"/>
  <c r="X38"/>
  <c r="P38" s="1"/>
  <c r="M38"/>
  <c r="AB37"/>
  <c r="AD37" s="1"/>
  <c r="X37"/>
  <c r="P37" s="1"/>
  <c r="M37"/>
  <c r="AB36"/>
  <c r="AD36" s="1"/>
  <c r="X36"/>
  <c r="P36" s="1"/>
  <c r="M36"/>
  <c r="AC35"/>
  <c r="AB35"/>
  <c r="X35"/>
  <c r="P35" s="1"/>
  <c r="M35"/>
  <c r="AC34"/>
  <c r="AB34"/>
  <c r="X34"/>
  <c r="P34" s="1"/>
  <c r="M34"/>
  <c r="AB33"/>
  <c r="AD33" s="1"/>
  <c r="X33"/>
  <c r="P33" s="1"/>
  <c r="M33"/>
  <c r="AC32"/>
  <c r="AB32"/>
  <c r="X32"/>
  <c r="P32" s="1"/>
  <c r="M32"/>
  <c r="AC31"/>
  <c r="AB31"/>
  <c r="X31"/>
  <c r="P31" s="1"/>
  <c r="M31"/>
  <c r="AB30"/>
  <c r="AD30" s="1"/>
  <c r="X30"/>
  <c r="P30" s="1"/>
  <c r="M30"/>
  <c r="AC29"/>
  <c r="AB29"/>
  <c r="X29"/>
  <c r="P29" s="1"/>
  <c r="M29"/>
  <c r="AB28"/>
  <c r="AD28" s="1"/>
  <c r="V28"/>
  <c r="U28"/>
  <c r="M28"/>
  <c r="AC27"/>
  <c r="AB27"/>
  <c r="U27"/>
  <c r="X27" s="1"/>
  <c r="P27" s="1"/>
  <c r="M27"/>
  <c r="AB26"/>
  <c r="AD26" s="1"/>
  <c r="X26"/>
  <c r="P26" s="1"/>
  <c r="M26"/>
  <c r="AC25"/>
  <c r="AB25"/>
  <c r="X25"/>
  <c r="P25" s="1"/>
  <c r="M25"/>
  <c r="AC24"/>
  <c r="AB24"/>
  <c r="AD24" s="1"/>
  <c r="X24"/>
  <c r="P24" s="1"/>
  <c r="M24"/>
  <c r="AB23"/>
  <c r="AD23" s="1"/>
  <c r="X23"/>
  <c r="P23" s="1"/>
  <c r="M23"/>
  <c r="AB22"/>
  <c r="AD22" s="1"/>
  <c r="U22"/>
  <c r="X22" s="1"/>
  <c r="P22" s="1"/>
  <c r="M22"/>
  <c r="AB21"/>
  <c r="AD21" s="1"/>
  <c r="U21"/>
  <c r="X21" s="1"/>
  <c r="P21" s="1"/>
  <c r="M21"/>
  <c r="AB20"/>
  <c r="AD20" s="1"/>
  <c r="X20"/>
  <c r="P20" s="1"/>
  <c r="M20"/>
  <c r="AB19"/>
  <c r="X19"/>
  <c r="P19" s="1"/>
  <c r="M19"/>
  <c r="AC18"/>
  <c r="AB18"/>
  <c r="X18"/>
  <c r="P18" s="1"/>
  <c r="M18"/>
  <c r="AB17"/>
  <c r="AD17" s="1"/>
  <c r="X17"/>
  <c r="P17" s="1"/>
  <c r="M17"/>
  <c r="AB16"/>
  <c r="AD16" s="1"/>
  <c r="X16"/>
  <c r="P16" s="1"/>
  <c r="M16"/>
  <c r="AC15"/>
  <c r="AA15"/>
  <c r="AA159" s="1"/>
  <c r="U15"/>
  <c r="M15"/>
  <c r="AB14"/>
  <c r="AD14" s="1"/>
  <c r="X14"/>
  <c r="P14" s="1"/>
  <c r="M14"/>
  <c r="AC13"/>
  <c r="AB13"/>
  <c r="X13"/>
  <c r="P13" s="1"/>
  <c r="M13"/>
  <c r="AB12"/>
  <c r="AD12" s="1"/>
  <c r="V12"/>
  <c r="V159" s="1"/>
  <c r="M12"/>
  <c r="AC11"/>
  <c r="AB11"/>
  <c r="X11"/>
  <c r="P11" s="1"/>
  <c r="M11"/>
  <c r="AB10"/>
  <c r="AD10" s="1"/>
  <c r="X10"/>
  <c r="P10" s="1"/>
  <c r="M10"/>
  <c r="AC9"/>
  <c r="AB9"/>
  <c r="X9"/>
  <c r="P9" s="1"/>
  <c r="M9"/>
  <c r="AC8"/>
  <c r="AB8"/>
  <c r="X8"/>
  <c r="P8" s="1"/>
  <c r="M8"/>
  <c r="AB7"/>
  <c r="AD7" s="1"/>
  <c r="X7"/>
  <c r="P7" s="1"/>
  <c r="M7"/>
  <c r="AB6"/>
  <c r="AD6" s="1"/>
  <c r="X6"/>
  <c r="P6" s="1"/>
  <c r="M6"/>
  <c r="AB5"/>
  <c r="X5"/>
  <c r="P5" s="1"/>
  <c r="M5"/>
  <c r="AD8" l="1"/>
  <c r="AD9"/>
  <c r="X12"/>
  <c r="P12" s="1"/>
  <c r="AD13"/>
  <c r="U159"/>
  <c r="AD27"/>
  <c r="AD29"/>
  <c r="AD32"/>
  <c r="AB52"/>
  <c r="AD52" s="1"/>
  <c r="AD73"/>
  <c r="AD77"/>
  <c r="AD105"/>
  <c r="AD106"/>
  <c r="AD119"/>
  <c r="AD40"/>
  <c r="AD41"/>
  <c r="AD69"/>
  <c r="AD70"/>
  <c r="X84"/>
  <c r="P84" s="1"/>
  <c r="AB84"/>
  <c r="AD84" s="1"/>
  <c r="X85"/>
  <c r="P85" s="1"/>
  <c r="AD109"/>
  <c r="AD155"/>
  <c r="AD5"/>
  <c r="AC159"/>
  <c r="AD11"/>
  <c r="X15"/>
  <c r="P15" s="1"/>
  <c r="AB15"/>
  <c r="AD15" s="1"/>
  <c r="AD18"/>
  <c r="AD25"/>
  <c r="X28"/>
  <c r="P28" s="1"/>
  <c r="AD31"/>
  <c r="AD34"/>
  <c r="AD35"/>
  <c r="AD38"/>
  <c r="AD39"/>
  <c r="P45"/>
  <c r="AD45"/>
  <c r="AD49"/>
  <c r="AD50"/>
  <c r="X52"/>
  <c r="P52" s="1"/>
  <c r="AD53"/>
  <c r="AD54"/>
  <c r="AD56"/>
  <c r="AD59"/>
  <c r="AD63"/>
  <c r="AD79"/>
  <c r="AD82"/>
  <c r="AD94"/>
  <c r="AD95"/>
  <c r="AD97"/>
  <c r="P99"/>
  <c r="P124"/>
  <c r="AD133"/>
  <c r="AD159"/>
  <c r="M99"/>
  <c r="M159" s="1"/>
  <c r="X138"/>
  <c r="P138" s="1"/>
  <c r="P159" s="1"/>
  <c r="R159"/>
  <c r="X159"/>
  <c r="AB159" l="1"/>
</calcChain>
</file>

<file path=xl/sharedStrings.xml><?xml version="1.0" encoding="utf-8"?>
<sst xmlns="http://schemas.openxmlformats.org/spreadsheetml/2006/main" count="4557" uniqueCount="657">
  <si>
    <t>Общая характеристика многоквартирных домов МУП "УК ДЕЗ".</t>
  </si>
  <si>
    <t>№№ п/п</t>
  </si>
  <si>
    <t>Адрес многоквартирного дома</t>
  </si>
  <si>
    <t>год постройки</t>
  </si>
  <si>
    <t>год ввода в эксплуатацию</t>
  </si>
  <si>
    <t>Серия,тип постройки</t>
  </si>
  <si>
    <t>тип дома</t>
  </si>
  <si>
    <t>кол-во этажей, ед.</t>
  </si>
  <si>
    <t>кол-во подъездов, ед.</t>
  </si>
  <si>
    <t>кол-во лифтов в доме, ед.</t>
  </si>
  <si>
    <t>количество помещений, ед., всего</t>
  </si>
  <si>
    <t>в т.ч.</t>
  </si>
  <si>
    <t>общая площадь дома кв.м, в том числе:</t>
  </si>
  <si>
    <t>общая площадь жилых помещений, м2</t>
  </si>
  <si>
    <t>общая площадь нежилых помещений, м2</t>
  </si>
  <si>
    <t>площадь подвала/техподполья, м2</t>
  </si>
  <si>
    <t>площадь чердака/техэтажа, м2</t>
  </si>
  <si>
    <t>уборочная площадь лестничных клеток, м2</t>
  </si>
  <si>
    <t>площадь эл/щитовых (газо, бомбоубеж), колясочных, вход в подвал м2</t>
  </si>
  <si>
    <t>площадь машинных отделений лифтов, м2</t>
  </si>
  <si>
    <t>общая площадь помещений, входящих в состав общего имущества, м2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</si>
  <si>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</si>
  <si>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доме, кв.м</t>
  </si>
  <si>
    <t xml:space="preserve">площадь земельного участка </t>
  </si>
  <si>
    <t>площадь парковки в границах земельного участка, кв.м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</si>
  <si>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</si>
  <si>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</si>
  <si>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</si>
  <si>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</si>
  <si>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 информация</t>
  </si>
  <si>
    <t>Элементы благоустройства</t>
  </si>
  <si>
    <t>номер участка</t>
  </si>
  <si>
    <t xml:space="preserve">дата принятия в управление </t>
  </si>
  <si>
    <t>дата проведения собрания по выбору МУП "УК ДЕЗ"</t>
  </si>
  <si>
    <t>кол-во зарегистрированных</t>
  </si>
  <si>
    <t>кол-во проживающих</t>
  </si>
  <si>
    <t>Системы инженерно-техничнического обеспечения и уровень благоустройства</t>
  </si>
  <si>
    <t>К-во вводов по электрике</t>
  </si>
  <si>
    <t>Тип водостоков</t>
  </si>
  <si>
    <t>наибольшее</t>
  </si>
  <si>
    <t>наименьшее</t>
  </si>
  <si>
    <t xml:space="preserve">жилых </t>
  </si>
  <si>
    <t xml:space="preserve">нежилых </t>
  </si>
  <si>
    <t>площадь застроен.</t>
  </si>
  <si>
    <t>площадь не застроен.</t>
  </si>
  <si>
    <t>Детская площадка</t>
  </si>
  <si>
    <t>Спортивная площадка</t>
  </si>
  <si>
    <t>Другое</t>
  </si>
  <si>
    <t>отопление центральное</t>
  </si>
  <si>
    <t xml:space="preserve">отопление газовое </t>
  </si>
  <si>
    <t>горячее водоснабжение</t>
  </si>
  <si>
    <t>схема гвс</t>
  </si>
  <si>
    <t>длина ванны, мм</t>
  </si>
  <si>
    <t>холодное водоснабжение</t>
  </si>
  <si>
    <t>водоотведение</t>
  </si>
  <si>
    <t>газ</t>
  </si>
  <si>
    <t>электроплиты</t>
  </si>
  <si>
    <t>лифт</t>
  </si>
  <si>
    <t>ОДПУ</t>
  </si>
  <si>
    <t>асфальт</t>
  </si>
  <si>
    <t>грунт, газон</t>
  </si>
  <si>
    <t>тепловая энергия</t>
  </si>
  <si>
    <t>электроэнергия</t>
  </si>
  <si>
    <t>г. Тверь</t>
  </si>
  <si>
    <t>15 Лет Октября ул.</t>
  </si>
  <si>
    <t>63 к.1</t>
  </si>
  <si>
    <t>нет данных</t>
  </si>
  <si>
    <t>многоквартирный</t>
  </si>
  <si>
    <t>69:40:0200041:3</t>
  </si>
  <si>
    <t>нет</t>
  </si>
  <si>
    <t>не присвоен</t>
  </si>
  <si>
    <t>без лифта, с ГВС, ХВС, водоотведением, газом</t>
  </si>
  <si>
    <t>есть</t>
  </si>
  <si>
    <t>с 01.07.2012 г.</t>
  </si>
  <si>
    <t>19.06.12 г.</t>
  </si>
  <si>
    <t>да</t>
  </si>
  <si>
    <t>откр</t>
  </si>
  <si>
    <t>внутренние</t>
  </si>
  <si>
    <t>2-е гор. Торфопредприятие</t>
  </si>
  <si>
    <t>9</t>
  </si>
  <si>
    <t>х</t>
  </si>
  <si>
    <t>69:40:0100585:20</t>
  </si>
  <si>
    <t>Постановление администрации г. Твери № 552 от 16.05.2013 г.</t>
  </si>
  <si>
    <t>физический износ в процессе длительной эксплуатации здания</t>
  </si>
  <si>
    <t>без лифта, гвс, водоотведения, отопление газовое</t>
  </si>
  <si>
    <t>с 01.08.2013 г.</t>
  </si>
  <si>
    <t>30.01.13 г.</t>
  </si>
  <si>
    <t>без гвс</t>
  </si>
  <si>
    <t>неорганиз.</t>
  </si>
  <si>
    <t>4 пер. Металлистов</t>
  </si>
  <si>
    <t>10</t>
  </si>
  <si>
    <t>69:40:0100220:14</t>
  </si>
  <si>
    <t>без лифта, гвс, отопление газовое</t>
  </si>
  <si>
    <t>10.07.13 г.</t>
  </si>
  <si>
    <t>50 Лет Октября пр-т</t>
  </si>
  <si>
    <t>44 а</t>
  </si>
  <si>
    <t xml:space="preserve">69:40:0300007:19 </t>
  </si>
  <si>
    <t>с 01.03.2012 г.</t>
  </si>
  <si>
    <t>28.01.12 г.</t>
  </si>
  <si>
    <t>30</t>
  </si>
  <si>
    <t>4-64-АД</t>
  </si>
  <si>
    <t>69:40:0300007:35</t>
  </si>
  <si>
    <t>скамейка</t>
  </si>
  <si>
    <t>с 01.04.2012 г.</t>
  </si>
  <si>
    <t>26.03.12 г.</t>
  </si>
  <si>
    <t>34</t>
  </si>
  <si>
    <t>69:40:0300007:24</t>
  </si>
  <si>
    <t>19.03.12 г.</t>
  </si>
  <si>
    <t>40</t>
  </si>
  <si>
    <t>69:40:0300007:20</t>
  </si>
  <si>
    <t>качели, песочница, скамейки, вешала</t>
  </si>
  <si>
    <t>с 01.05.2012 г.</t>
  </si>
  <si>
    <t>19.04.12 г.</t>
  </si>
  <si>
    <t>2 к.1</t>
  </si>
  <si>
    <t>69:40:0300020:52</t>
  </si>
  <si>
    <t>качели, горка</t>
  </si>
  <si>
    <t>с 01.06.2012 г.</t>
  </si>
  <si>
    <t>03.05.12 г.</t>
  </si>
  <si>
    <t>закр</t>
  </si>
  <si>
    <t>20а</t>
  </si>
  <si>
    <t>69:40:0300008:29</t>
  </si>
  <si>
    <t xml:space="preserve">18.06.12 г. </t>
  </si>
  <si>
    <t>8 б</t>
  </si>
  <si>
    <t>1-464-А-17</t>
  </si>
  <si>
    <t>69:40:0300020:30</t>
  </si>
  <si>
    <t>скамейки</t>
  </si>
  <si>
    <t>18.05.12 г.</t>
  </si>
  <si>
    <t>2/19</t>
  </si>
  <si>
    <t>"1959/1980</t>
  </si>
  <si>
    <t>69:40:0300020:53</t>
  </si>
  <si>
    <t>с 01.08.2012 г.</t>
  </si>
  <si>
    <t>12.07.12 г.</t>
  </si>
  <si>
    <t>наружные</t>
  </si>
  <si>
    <t>44</t>
  </si>
  <si>
    <t>1-464-А-15</t>
  </si>
  <si>
    <t>69:40:0300007:37</t>
  </si>
  <si>
    <t>01.07.12 г.</t>
  </si>
  <si>
    <t>8</t>
  </si>
  <si>
    <t>1-447-С-43</t>
  </si>
  <si>
    <t>69:40:0300020:27</t>
  </si>
  <si>
    <t>детский комплекс, песочница,качели</t>
  </si>
  <si>
    <t>16.07.12 г.</t>
  </si>
  <si>
    <t>26</t>
  </si>
  <si>
    <t>4-64-АФ</t>
  </si>
  <si>
    <t>69:40:0300008:25</t>
  </si>
  <si>
    <t>с 01.04.2013 г.</t>
  </si>
  <si>
    <t>14.03.13 г.</t>
  </si>
  <si>
    <t>42</t>
  </si>
  <si>
    <t>69:40:0300007:39</t>
  </si>
  <si>
    <t>с 01.07.2016 г.</t>
  </si>
  <si>
    <t>24.05.16 г.</t>
  </si>
  <si>
    <t>7 пер. Металлистов</t>
  </si>
  <si>
    <t>3</t>
  </si>
  <si>
    <t>69:40:0100226:0004</t>
  </si>
  <si>
    <t>без лифта, гвс, водоотведения, уличная колонка, отопление газовое</t>
  </si>
  <si>
    <t xml:space="preserve">открытый конкурс №270313/264/353/01 от 30.04.13 г. </t>
  </si>
  <si>
    <t>ул. кол</t>
  </si>
  <si>
    <t>Бебеля ул.</t>
  </si>
  <si>
    <t>54</t>
  </si>
  <si>
    <t>до 1917</t>
  </si>
  <si>
    <t>69:40:0400025:3</t>
  </si>
  <si>
    <t>без лифта, ГВС;  с ХВС, водоотведением, с газом</t>
  </si>
  <si>
    <t>с 01.01.2014 г.</t>
  </si>
  <si>
    <t>22.11.13 г.</t>
  </si>
  <si>
    <t>Благоева ул.</t>
  </si>
  <si>
    <t>12</t>
  </si>
  <si>
    <t>свайный</t>
  </si>
  <si>
    <t>69:40:0100269:14</t>
  </si>
  <si>
    <t>без лифта, с ГВС, ХВС, водоотведением, с электроплитами</t>
  </si>
  <si>
    <t>скамейки, забор</t>
  </si>
  <si>
    <t>13.06.12 г.</t>
  </si>
  <si>
    <t>внутренний</t>
  </si>
  <si>
    <t>4 к.2</t>
  </si>
  <si>
    <t>121 к-20/77</t>
  </si>
  <si>
    <t>69:40:0100275:0036</t>
  </si>
  <si>
    <t>все виды благоустройства с газовыми плитами</t>
  </si>
  <si>
    <t>с 01.06.2015 г.</t>
  </si>
  <si>
    <t>04.06.15 г.</t>
  </si>
  <si>
    <t>закр цтп</t>
  </si>
  <si>
    <t>есть (не введен в экспл)</t>
  </si>
  <si>
    <t>Бобкова ул.</t>
  </si>
  <si>
    <t>26 к.1</t>
  </si>
  <si>
    <t>1-447-е-44</t>
  </si>
  <si>
    <t>69:40:0300022:5</t>
  </si>
  <si>
    <t>вешала, скамейки</t>
  </si>
  <si>
    <t>13.02.12 г.</t>
  </si>
  <si>
    <t>наружный</t>
  </si>
  <si>
    <t>26 к.8</t>
  </si>
  <si>
    <t>69:40:0300022:21</t>
  </si>
  <si>
    <t>27.01.12 г.</t>
  </si>
  <si>
    <t>28 к.5</t>
  </si>
  <si>
    <t>69:40:0300022:12</t>
  </si>
  <si>
    <t>24.02.12 г.</t>
  </si>
  <si>
    <t>есть на отопление</t>
  </si>
  <si>
    <t>23</t>
  </si>
  <si>
    <t>85-017/1</t>
  </si>
  <si>
    <t>69:40:0300021:1</t>
  </si>
  <si>
    <t>37</t>
  </si>
  <si>
    <t>69:40:0300020:11</t>
  </si>
  <si>
    <t>паутинка, качели, лестница</t>
  </si>
  <si>
    <t>24</t>
  </si>
  <si>
    <t>69:40:0300025:2</t>
  </si>
  <si>
    <t>скамейки, вешала</t>
  </si>
  <si>
    <t>10.07.12 г.</t>
  </si>
  <si>
    <t>24 к.2</t>
  </si>
  <si>
    <t>69:40:0300025:4</t>
  </si>
  <si>
    <t>20.07.12 г.</t>
  </si>
  <si>
    <t>26 к.2</t>
  </si>
  <si>
    <t>69:40:0300022:6</t>
  </si>
  <si>
    <t>вешала, скамейки, качели</t>
  </si>
  <si>
    <t>05.07.12 г.</t>
  </si>
  <si>
    <t>28 к.1</t>
  </si>
  <si>
    <t>69:40:0300022:4</t>
  </si>
  <si>
    <t>11.07.12 г.</t>
  </si>
  <si>
    <t>32</t>
  </si>
  <si>
    <t>69:40:0300022:2</t>
  </si>
  <si>
    <t>13.07.12 г.</t>
  </si>
  <si>
    <t>24 к.3</t>
  </si>
  <si>
    <t>69:40:0300025:23</t>
  </si>
  <si>
    <t>скамейка, песочница, горка, качели</t>
  </si>
  <si>
    <t>01.06.12 г.</t>
  </si>
  <si>
    <t>26 к. 6</t>
  </si>
  <si>
    <t>69:40:0300022:20</t>
  </si>
  <si>
    <t>с 01.10.2013 г.</t>
  </si>
  <si>
    <t>17.04.13 г.</t>
  </si>
  <si>
    <t>Вокзальная ул.</t>
  </si>
  <si>
    <t>5</t>
  </si>
  <si>
    <t>69:40:0200001:11</t>
  </si>
  <si>
    <t>с 01.08.2014 г.</t>
  </si>
  <si>
    <t>01.07.14 г.</t>
  </si>
  <si>
    <t>Волоколамский пр.</t>
  </si>
  <si>
    <t>18</t>
  </si>
  <si>
    <t>464-А-Д</t>
  </si>
  <si>
    <t>69:40:0400096:13</t>
  </si>
  <si>
    <t>детская площадка, скамейки</t>
  </si>
  <si>
    <t>с 15.05.2014 г.</t>
  </si>
  <si>
    <t>28.04.14 г.</t>
  </si>
  <si>
    <t xml:space="preserve">есть  </t>
  </si>
  <si>
    <t>Восстания ул.</t>
  </si>
  <si>
    <t>40 к.2</t>
  </si>
  <si>
    <t>69:40:0300193:15</t>
  </si>
  <si>
    <t>14.05.12 г.</t>
  </si>
  <si>
    <t>Горького ул.</t>
  </si>
  <si>
    <t>88 а</t>
  </si>
  <si>
    <t>1-464-А</t>
  </si>
  <si>
    <t>69:40:0100275:29</t>
  </si>
  <si>
    <t>23.05.12 г.</t>
  </si>
  <si>
    <t>138</t>
  </si>
  <si>
    <t>1-447С-43</t>
  </si>
  <si>
    <t>69:40:0100230:59</t>
  </si>
  <si>
    <t>184</t>
  </si>
  <si>
    <t>69:40:0100230:130</t>
  </si>
  <si>
    <t>20.06.12 г.</t>
  </si>
  <si>
    <t>15</t>
  </si>
  <si>
    <t>69:40:0100279:15</t>
  </si>
  <si>
    <t>забор</t>
  </si>
  <si>
    <t>19</t>
  </si>
  <si>
    <t>464-Д</t>
  </si>
  <si>
    <t>69:40:0100279:14</t>
  </si>
  <si>
    <t>с 01.09.2012 г.</t>
  </si>
  <si>
    <t>15.08.12 г.</t>
  </si>
  <si>
    <t>106</t>
  </si>
  <si>
    <t>69:40:0100275:0038</t>
  </si>
  <si>
    <t xml:space="preserve">Горького ул. </t>
  </si>
  <si>
    <t>70</t>
  </si>
  <si>
    <t>69:40:0100276:16</t>
  </si>
  <si>
    <t>ворота, забор</t>
  </si>
  <si>
    <t>28.02.12 г.</t>
  </si>
  <si>
    <t>Громова ул.</t>
  </si>
  <si>
    <t>7 к.1</t>
  </si>
  <si>
    <t>69:40:0300348:20</t>
  </si>
  <si>
    <t>без гвс душ</t>
  </si>
  <si>
    <t>69:40:0300348:12</t>
  </si>
  <si>
    <t>28.02.15 г.</t>
  </si>
  <si>
    <t>Гусева бульвар</t>
  </si>
  <si>
    <t>22</t>
  </si>
  <si>
    <t>1-464А-15</t>
  </si>
  <si>
    <t>69:40:0200101:38</t>
  </si>
  <si>
    <t>горка, паутинка, скамейка,вешала</t>
  </si>
  <si>
    <t>17.05.12 г.</t>
  </si>
  <si>
    <t>есть на гвс</t>
  </si>
  <si>
    <t>25</t>
  </si>
  <si>
    <t>69:40:0200102:41</t>
  </si>
  <si>
    <t>20</t>
  </si>
  <si>
    <t>69:40:0200101:39</t>
  </si>
  <si>
    <t>с 01.10.2012 г.</t>
  </si>
  <si>
    <t>06.07.12 г.</t>
  </si>
  <si>
    <t>16</t>
  </si>
  <si>
    <t>1-464А-14</t>
  </si>
  <si>
    <t>69:40:0200101:43</t>
  </si>
  <si>
    <t>29.01.13 г.</t>
  </si>
  <si>
    <t>двор фабр. "Пролетарка"</t>
  </si>
  <si>
    <t>47</t>
  </si>
  <si>
    <t xml:space="preserve">1 под (3 секц) </t>
  </si>
  <si>
    <t>69:40:0300086:83</t>
  </si>
  <si>
    <t>с 16.09.2013 г.</t>
  </si>
  <si>
    <t>12.09.13 г.</t>
  </si>
  <si>
    <t xml:space="preserve">откр </t>
  </si>
  <si>
    <t>душ на этаже</t>
  </si>
  <si>
    <t>Евгения Пичугина ул.</t>
  </si>
  <si>
    <t>56</t>
  </si>
  <si>
    <t>69:40:0300022:29</t>
  </si>
  <si>
    <t>50/34</t>
  </si>
  <si>
    <t>69:40:0300022:1</t>
  </si>
  <si>
    <t>скамейки, качели</t>
  </si>
  <si>
    <t>13.03.12 г.</t>
  </si>
  <si>
    <t>46</t>
  </si>
  <si>
    <t>К-121</t>
  </si>
  <si>
    <t>69:40:0300023:3</t>
  </si>
  <si>
    <t>все виды благоустройства с электроплитами</t>
  </si>
  <si>
    <t>12.04.12 г.</t>
  </si>
  <si>
    <t>52</t>
  </si>
  <si>
    <t>69:40:0300022:32</t>
  </si>
  <si>
    <t>Железнодорожников ул.</t>
  </si>
  <si>
    <t>29 к.2</t>
  </si>
  <si>
    <t>дом в полосе отвода ж/д, собственность РФ</t>
  </si>
  <si>
    <t>детский комплекс</t>
  </si>
  <si>
    <t>Зеленый пр.</t>
  </si>
  <si>
    <t>43 к.11</t>
  </si>
  <si>
    <t>1-4 сер.121к20</t>
  </si>
  <si>
    <t>69:40:0200049:3</t>
  </si>
  <si>
    <t>детская площадка</t>
  </si>
  <si>
    <t>04.05.12 г.</t>
  </si>
  <si>
    <t>47 к.1</t>
  </si>
  <si>
    <t>69:40:0200049:21</t>
  </si>
  <si>
    <t>49 к.2</t>
  </si>
  <si>
    <t>69:40:0200049:26</t>
  </si>
  <si>
    <t>21.05.12 г.</t>
  </si>
  <si>
    <t>43 к.1</t>
  </si>
  <si>
    <t>69:40:0200044:33</t>
  </si>
  <si>
    <t>горка, паутинка, скамейка</t>
  </si>
  <si>
    <t>с 01.03.2013 г.</t>
  </si>
  <si>
    <t>19.07.13 г.</t>
  </si>
  <si>
    <t>Зинаиды Тимофеевой ул.</t>
  </si>
  <si>
    <t>69:40:0100216:20</t>
  </si>
  <si>
    <t>12.05.12 г.</t>
  </si>
  <si>
    <t>З.Космодемьянской ул.</t>
  </si>
  <si>
    <t>457073/75</t>
  </si>
  <si>
    <t>69:40:0300037:7</t>
  </si>
  <si>
    <t>Ипподромная ул.</t>
  </si>
  <si>
    <t>69:40:0200043:5</t>
  </si>
  <si>
    <t>вешала, лестница,полукруг</t>
  </si>
  <si>
    <t>15.05.12 г.</t>
  </si>
  <si>
    <t>Карпинского 2-й пр.</t>
  </si>
  <si>
    <t>3 а</t>
  </si>
  <si>
    <t>69:40:0100245:0034</t>
  </si>
  <si>
    <t>13.04.12 г.</t>
  </si>
  <si>
    <t>душ</t>
  </si>
  <si>
    <t>Комсомольский пр.</t>
  </si>
  <si>
    <t>7</t>
  </si>
  <si>
    <t>69:40:0100273:15</t>
  </si>
  <si>
    <t>с 01.11.2014 г.</t>
  </si>
  <si>
    <t>Константина Заслонова ул.</t>
  </si>
  <si>
    <t>69:40:0300092:8</t>
  </si>
  <si>
    <t>20.01.12 г.</t>
  </si>
  <si>
    <t>1</t>
  </si>
  <si>
    <t>121-К</t>
  </si>
  <si>
    <t>69:40:0300342:3</t>
  </si>
  <si>
    <t>07.06.12 г.</t>
  </si>
  <si>
    <t>Королева ул.</t>
  </si>
  <si>
    <t>4</t>
  </si>
  <si>
    <t>464-Д-85</t>
  </si>
  <si>
    <t>69:40:0200101:64</t>
  </si>
  <si>
    <t>14/2</t>
  </si>
  <si>
    <t>69:40:0200101:0059</t>
  </si>
  <si>
    <t>05.07.2017 г.</t>
  </si>
  <si>
    <t>10.04.17 г.</t>
  </si>
  <si>
    <t>121-013 КМ</t>
  </si>
  <si>
    <t>69:40:0200102:3</t>
  </si>
  <si>
    <t>с 01.09.2014 г.</t>
  </si>
  <si>
    <t>06.08.14 г.</t>
  </si>
  <si>
    <t>Куклиновка 2-я ул.</t>
  </si>
  <si>
    <t>69:40:0300295:0007</t>
  </si>
  <si>
    <t>без лифта, гвс, отопление газовое, с ХВС, водоотведением</t>
  </si>
  <si>
    <t>11.09.13 г.</t>
  </si>
  <si>
    <t>Ленина пр-т</t>
  </si>
  <si>
    <t>2</t>
  </si>
  <si>
    <t>120-К</t>
  </si>
  <si>
    <t>69:40:0300021:5</t>
  </si>
  <si>
    <t>Маршала Конева ул.</t>
  </si>
  <si>
    <t>5 к.2</t>
  </si>
  <si>
    <t>69:40:0300053:19</t>
  </si>
  <si>
    <t>02.05.12 г.</t>
  </si>
  <si>
    <t>Мигаловская наб.</t>
  </si>
  <si>
    <t>1 б</t>
  </si>
  <si>
    <t>69:40:0300008:19</t>
  </si>
  <si>
    <t>есть на гвс (не исправ)</t>
  </si>
  <si>
    <t>114-86-28</t>
  </si>
  <si>
    <t>69:40:0300008:54</t>
  </si>
  <si>
    <t>69:40:0300007:17</t>
  </si>
  <si>
    <t>69:40:0300007:0013</t>
  </si>
  <si>
    <t>с 01.12.2015 г.</t>
  </si>
  <si>
    <t>07.11.15 г.</t>
  </si>
  <si>
    <t>69:40:0300007:10</t>
  </si>
  <si>
    <t>21.08.12 г.</t>
  </si>
  <si>
    <t>15 а</t>
  </si>
  <si>
    <t>69:40:0300007:5</t>
  </si>
  <si>
    <t>18.04.12 г.</t>
  </si>
  <si>
    <t>Можайского ул.</t>
  </si>
  <si>
    <t>58</t>
  </si>
  <si>
    <t>69:40:0200103:36</t>
  </si>
  <si>
    <t>21.06.12 г.</t>
  </si>
  <si>
    <t>61 Б</t>
  </si>
  <si>
    <t>121-КМ</t>
  </si>
  <si>
    <t>69:40:0200101:30</t>
  </si>
  <si>
    <t>детская площадка, скамейки, горка</t>
  </si>
  <si>
    <t>25.08.14 г.</t>
  </si>
  <si>
    <t>Московская ул.</t>
  </si>
  <si>
    <t>76</t>
  </si>
  <si>
    <t>69:40:0200014:31</t>
  </si>
  <si>
    <t>01.03.12 г.</t>
  </si>
  <si>
    <t>24 к. 1</t>
  </si>
  <si>
    <t>69:40:0200013:22</t>
  </si>
  <si>
    <t>с 01.06.2014 г.</t>
  </si>
  <si>
    <t>12.05.14 г.</t>
  </si>
  <si>
    <t>24 к. 2</t>
  </si>
  <si>
    <t>20.04.12 г.</t>
  </si>
  <si>
    <t>86а</t>
  </si>
  <si>
    <t>464-А</t>
  </si>
  <si>
    <t>69:40:0200014:34</t>
  </si>
  <si>
    <t>скамейка, песочница</t>
  </si>
  <si>
    <t>22.02.13 г.</t>
  </si>
  <si>
    <t>114</t>
  </si>
  <si>
    <t>69:40:0200015:28</t>
  </si>
  <si>
    <t>с 01.03.2014 г.</t>
  </si>
  <si>
    <t>28.02.14 г.</t>
  </si>
  <si>
    <t>наб. Аф.Никитина</t>
  </si>
  <si>
    <t>69:40:0100279:19</t>
  </si>
  <si>
    <t>10.04.12 г.</t>
  </si>
  <si>
    <t>Новоторжская ул.</t>
  </si>
  <si>
    <t>69:40:0400053:6</t>
  </si>
  <si>
    <t>скамейка, горка, песочница, паутинка</t>
  </si>
  <si>
    <t>Озерная ул.</t>
  </si>
  <si>
    <t>1-447С-5/60</t>
  </si>
  <si>
    <t>69:40:0200022:10</t>
  </si>
  <si>
    <t>вешала</t>
  </si>
  <si>
    <t>20.09.12 г.</t>
  </si>
  <si>
    <t>17</t>
  </si>
  <si>
    <t>69:40:0200021:72</t>
  </si>
  <si>
    <t>горка, вешала, скамейка, песочница, домик</t>
  </si>
  <si>
    <t>с 01.12.2012 г.</t>
  </si>
  <si>
    <t>18.10.12 г.</t>
  </si>
  <si>
    <t>есть (не опломбирован)</t>
  </si>
  <si>
    <t>69:40:0200022:9</t>
  </si>
  <si>
    <t>паутинка, вешала, качели,</t>
  </si>
  <si>
    <t>Октябрьский пр.</t>
  </si>
  <si>
    <t>49</t>
  </si>
  <si>
    <t>69:40:0200101:2</t>
  </si>
  <si>
    <t>детская площадка, вешала, скамейки, горка, лестница</t>
  </si>
  <si>
    <t>31.10.13 г.</t>
  </si>
  <si>
    <t>73</t>
  </si>
  <si>
    <t>69:40:0200101:15</t>
  </si>
  <si>
    <t>вешала, скамейка</t>
  </si>
  <si>
    <t>20.08.12 г.</t>
  </si>
  <si>
    <t>внутренниеё</t>
  </si>
  <si>
    <t>89</t>
  </si>
  <si>
    <t>121-К-20/77</t>
  </si>
  <si>
    <t>69:40:0200103:31</t>
  </si>
  <si>
    <t>16.11.15 г.</t>
  </si>
  <si>
    <t>93</t>
  </si>
  <si>
    <t>69:40:0200103:29</t>
  </si>
  <si>
    <t>детская площадка, горка, песочница</t>
  </si>
  <si>
    <t>с 01.12.2014 г.</t>
  </si>
  <si>
    <t>24.04.14 г.</t>
  </si>
  <si>
    <t>95 к. 1</t>
  </si>
  <si>
    <t>121к-20</t>
  </si>
  <si>
    <t>69:40:0200103:28</t>
  </si>
  <si>
    <t>31.01.14 г.</t>
  </si>
  <si>
    <t>95 к. 2</t>
  </si>
  <si>
    <t>69:40:0200103:0026</t>
  </si>
  <si>
    <t>с 01.08.2017 г.</t>
  </si>
  <si>
    <t>2015 год</t>
  </si>
  <si>
    <t>Орджоникидзе ул.</t>
  </si>
  <si>
    <t>69:40:0200041:21</t>
  </si>
  <si>
    <t>1-447С-464Д</t>
  </si>
  <si>
    <t>69:40:0200042:18</t>
  </si>
  <si>
    <t>53 к.4</t>
  </si>
  <si>
    <t>69:40:0200044:8</t>
  </si>
  <si>
    <t>с 01.02.2013 г.</t>
  </si>
  <si>
    <t>22.01.13 г.</t>
  </si>
  <si>
    <t>47 к.2</t>
  </si>
  <si>
    <t>69:40:0200042:19</t>
  </si>
  <si>
    <t>с 01.06.2013 г.</t>
  </si>
  <si>
    <t>08.04.13 г.</t>
  </si>
  <si>
    <t>46 к. 3</t>
  </si>
  <si>
    <t>69:40:0200041:24</t>
  </si>
  <si>
    <t>с 01.04.2014 г.</t>
  </si>
  <si>
    <t>15.03.14 г.</t>
  </si>
  <si>
    <t>1-447С-40</t>
  </si>
  <si>
    <t>69:40:0200023:6</t>
  </si>
  <si>
    <t>скамейки, лестница, цилиндр,паутинка, качалка</t>
  </si>
  <si>
    <t>18.08.14 г.</t>
  </si>
  <si>
    <t>Победы пр.</t>
  </si>
  <si>
    <t>32/3</t>
  </si>
  <si>
    <t>69:40:0200031:4</t>
  </si>
  <si>
    <t>качель, вешала, скамейка, песочница</t>
  </si>
  <si>
    <t>29.02.12 г.</t>
  </si>
  <si>
    <t>74</t>
  </si>
  <si>
    <t>69:40:0200036:20, 69:40:0200036:30, 69:40:0200036:21</t>
  </si>
  <si>
    <t>42 а</t>
  </si>
  <si>
    <t>69:40:0200022:38</t>
  </si>
  <si>
    <t>паутинка, вешала, качели, горка, скамейка</t>
  </si>
  <si>
    <t>15.11.12 г.</t>
  </si>
  <si>
    <t>69:40:0200031:12</t>
  </si>
  <si>
    <t>04.10.12 г.</t>
  </si>
  <si>
    <t>69:40:0200022:39</t>
  </si>
  <si>
    <t>19.02.13 г.</t>
  </si>
  <si>
    <t>пос. Химинститута</t>
  </si>
  <si>
    <t>38</t>
  </si>
  <si>
    <t>69:40:0200177:31</t>
  </si>
  <si>
    <t>11</t>
  </si>
  <si>
    <t>69:40:0200085:14</t>
  </si>
  <si>
    <t>69:40:0200085:23</t>
  </si>
  <si>
    <t>скамейки, детская площадка,горка, лестница</t>
  </si>
  <si>
    <t>25.07.12 г.</t>
  </si>
  <si>
    <t>69:40:0200085:16</t>
  </si>
  <si>
    <t>69:40:0200177:18</t>
  </si>
  <si>
    <t>21</t>
  </si>
  <si>
    <t>69:40:0200085:17</t>
  </si>
  <si>
    <t>скамейки, горка, песочница,лестница</t>
  </si>
  <si>
    <t>48</t>
  </si>
  <si>
    <t>85-05-04-09;86-04-06</t>
  </si>
  <si>
    <t>69:40:0200177:17</t>
  </si>
  <si>
    <t>скамейки, горка, лестница</t>
  </si>
  <si>
    <t>69:40:0200085:12</t>
  </si>
  <si>
    <t>скамейка,детская площадка, качели,горка, сфера</t>
  </si>
  <si>
    <t>69:40:0200085:11</t>
  </si>
  <si>
    <t>17.08.12 г.</t>
  </si>
  <si>
    <t>114-85-2</t>
  </si>
  <si>
    <t>69:40:0200177:19</t>
  </si>
  <si>
    <t>69:40:0200177:29</t>
  </si>
  <si>
    <t>скамейки,горка, сфера, лестница</t>
  </si>
  <si>
    <t>27.08.12 г.</t>
  </si>
  <si>
    <t>6</t>
  </si>
  <si>
    <t>69:40:0200085:40</t>
  </si>
  <si>
    <t>11.11.12 г.</t>
  </si>
  <si>
    <t>Пржевальского ул.</t>
  </si>
  <si>
    <t>60</t>
  </si>
  <si>
    <t>69:40:0100619:29</t>
  </si>
  <si>
    <t>Профсоюзов бульвар</t>
  </si>
  <si>
    <t>69:40:0300137:1</t>
  </si>
  <si>
    <t>26.01.12 г.</t>
  </si>
  <si>
    <t>Пушкинская ул.</t>
  </si>
  <si>
    <t>2 А</t>
  </si>
  <si>
    <t>69:40:0400068:0053</t>
  </si>
  <si>
    <t>с 01.10.2015 г.</t>
  </si>
  <si>
    <t>22.09.15 г.</t>
  </si>
  <si>
    <t>Резинстроя ул.</t>
  </si>
  <si>
    <t>1-447С-36</t>
  </si>
  <si>
    <t>69:40:0200021:29</t>
  </si>
  <si>
    <t>20.11.12 г.</t>
  </si>
  <si>
    <t>Петербургское ш.</t>
  </si>
  <si>
    <t>69:40:0100216:24</t>
  </si>
  <si>
    <t>13.05.12 г.</t>
  </si>
  <si>
    <t>45 а</t>
  </si>
  <si>
    <t>69:40:0100216:31</t>
  </si>
  <si>
    <t>Седова ул.</t>
  </si>
  <si>
    <t>124 а</t>
  </si>
  <si>
    <t>69:40:0100067:43</t>
  </si>
  <si>
    <t>11.05.12 г.</t>
  </si>
  <si>
    <t>Серебряная ул.</t>
  </si>
  <si>
    <t>69:40:0400064:47</t>
  </si>
  <si>
    <t>с 25.03.2016 г.</t>
  </si>
  <si>
    <t xml:space="preserve">открытый конкурс </t>
  </si>
  <si>
    <t>69:40:0400064:48</t>
  </si>
  <si>
    <t>Симеоновская ул.</t>
  </si>
  <si>
    <t>69:40:0400067:134</t>
  </si>
  <si>
    <t>10.08.12 г.</t>
  </si>
  <si>
    <t>Склизкова ул.</t>
  </si>
  <si>
    <t>80</t>
  </si>
  <si>
    <t>69:40:0200042:2</t>
  </si>
  <si>
    <t>84 к.2</t>
  </si>
  <si>
    <t>69:40:0200042:11</t>
  </si>
  <si>
    <t>81 а</t>
  </si>
  <si>
    <t>69:40:0200035:20</t>
  </si>
  <si>
    <t>качели, лестница</t>
  </si>
  <si>
    <t>29.08.12 г.</t>
  </si>
  <si>
    <t>69:40:0400096:22</t>
  </si>
  <si>
    <t>скамейка, песочница, качель, лестница</t>
  </si>
  <si>
    <t>с 01.05.2014 г.</t>
  </si>
  <si>
    <t>10.04.14 г.</t>
  </si>
  <si>
    <t>Славы пл.</t>
  </si>
  <si>
    <t>69:40:0400073:8</t>
  </si>
  <si>
    <t>горка, качели, лестница,домик</t>
  </si>
  <si>
    <t>с 01.02.2014 г.</t>
  </si>
  <si>
    <t>Советская ул.</t>
  </si>
  <si>
    <t>29</t>
  </si>
  <si>
    <t>69:40:0400062:41</t>
  </si>
  <si>
    <t>28.03.12 г.</t>
  </si>
  <si>
    <t>41</t>
  </si>
  <si>
    <t>69:40:0400062:14</t>
  </si>
  <si>
    <t>скамейка, песочница, качель, лестница, горка</t>
  </si>
  <si>
    <t>21.04.12 г.</t>
  </si>
  <si>
    <t>69:40:0400059:24</t>
  </si>
  <si>
    <t>27</t>
  </si>
  <si>
    <t>69:40:0400062:40</t>
  </si>
  <si>
    <t>с 01.09.2013 г.</t>
  </si>
  <si>
    <t>20.08.13 г.</t>
  </si>
  <si>
    <t>Тамары Ильиной ул.</t>
  </si>
  <si>
    <t>14</t>
  </si>
  <si>
    <t>69:40:0200034:1000</t>
  </si>
  <si>
    <t>качели, змейка, скамейка, песочница, вешала, кораблик</t>
  </si>
  <si>
    <t>17.02.12 г.</t>
  </si>
  <si>
    <t xml:space="preserve">Тверецкий пр. </t>
  </si>
  <si>
    <t>123</t>
  </si>
  <si>
    <t>69:40:0100529:2</t>
  </si>
  <si>
    <t>25.01.13 г.</t>
  </si>
  <si>
    <t>Терещенко ул.</t>
  </si>
  <si>
    <t>35</t>
  </si>
  <si>
    <t>69:40:0200038:25</t>
  </si>
  <si>
    <t>15.01.14 г.</t>
  </si>
  <si>
    <t>Транспортная ул.</t>
  </si>
  <si>
    <t>69:40:0200108:18</t>
  </si>
  <si>
    <t>29.03.14 г.</t>
  </si>
  <si>
    <t>69:40:0200107:0002</t>
  </si>
  <si>
    <t>29.04.14 г.</t>
  </si>
  <si>
    <t>69:40:0200109:0018</t>
  </si>
  <si>
    <t>29.05.16 г.</t>
  </si>
  <si>
    <t>Трехсвятская ул.</t>
  </si>
  <si>
    <t>69:40:0400067:74</t>
  </si>
  <si>
    <t>23.08.13 г.</t>
  </si>
  <si>
    <t>69:40:0400067:31</t>
  </si>
  <si>
    <t>69:40:0400067:30</t>
  </si>
  <si>
    <t>откр -1500, откр - без душа</t>
  </si>
  <si>
    <t>ул. 2-я Металлистов</t>
  </si>
  <si>
    <t>8а</t>
  </si>
  <si>
    <t>69:40:0100226:8</t>
  </si>
  <si>
    <t>16.07.13 г.</t>
  </si>
  <si>
    <t>Фадеева ул.</t>
  </si>
  <si>
    <t>36 к.1</t>
  </si>
  <si>
    <t>69:40:0200043:1</t>
  </si>
  <si>
    <t>скамейка, вешала</t>
  </si>
  <si>
    <t>19.11.12 г.</t>
  </si>
  <si>
    <t>69:40:0400096:59</t>
  </si>
  <si>
    <t>05.05.14 г.</t>
  </si>
  <si>
    <t>Чудова ул.</t>
  </si>
  <si>
    <t>69:40:0300022:36</t>
  </si>
  <si>
    <t>скамейки, песочница</t>
  </si>
  <si>
    <t>22.05.12 г.</t>
  </si>
  <si>
    <t>Шмидта бул.</t>
  </si>
  <si>
    <t>49 к.1</t>
  </si>
  <si>
    <t>69:40:0100273:0011</t>
  </si>
  <si>
    <t>14.06.12 г.</t>
  </si>
  <si>
    <t>69:40:0100273:12</t>
  </si>
  <si>
    <t>8/15</t>
  </si>
  <si>
    <t>69:40:0100238:7</t>
  </si>
  <si>
    <t>с 01.12.2018 г.</t>
  </si>
  <si>
    <t>открытый конкурс</t>
  </si>
  <si>
    <t>внутр.</t>
  </si>
  <si>
    <t>16/8</t>
  </si>
  <si>
    <t>69:40:0100238:6</t>
  </si>
  <si>
    <t>с 01.01.2019 г.</t>
  </si>
  <si>
    <t>Мичурина ул.</t>
  </si>
  <si>
    <t>6/34</t>
  </si>
  <si>
    <t>69:40:0100238:9</t>
  </si>
  <si>
    <t>без лифта, гвс, с ХВС, водоотведением, отопление от ТЭЦ (централ.)</t>
  </si>
  <si>
    <t>ИТОГО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</si>
</sst>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#,##0.00_р_."/>
    <numFmt numFmtId="167" formatCode="dd/mm/yy;@"/>
  </numFmts>
  <fonts count="14">
    <font>
      <sz val="11"/>
      <color theme="1"/>
      <name val="Calibri"/>
      <family val="2"/>
      <charset val="204"/>
      <scheme val="minor"/>
    </font>
    <font>
      <u/>
      <sz val="15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/>
    </xf>
    <xf numFmtId="1" fontId="10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/>
    </xf>
    <xf numFmtId="4" fontId="10" fillId="0" borderId="15" xfId="0" applyNumberFormat="1" applyFont="1" applyFill="1" applyBorder="1" applyAlignment="1">
      <alignment horizontal="center" vertical="center" wrapText="1"/>
    </xf>
    <xf numFmtId="4" fontId="10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4" fontId="5" fillId="0" borderId="15" xfId="0" applyNumberFormat="1" applyFont="1" applyFill="1" applyBorder="1" applyAlignment="1">
      <alignment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49" fontId="10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left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justify" vertical="center" wrapText="1"/>
    </xf>
    <xf numFmtId="166" fontId="10" fillId="0" borderId="15" xfId="0" applyNumberFormat="1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2" fontId="9" fillId="0" borderId="15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7" fontId="5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2" fontId="10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4" fontId="12" fillId="0" borderId="15" xfId="0" applyNumberFormat="1" applyFont="1" applyFill="1" applyBorder="1" applyAlignment="1">
      <alignment horizontal="center" vertical="center"/>
    </xf>
    <xf numFmtId="3" fontId="12" fillId="0" borderId="15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5" fontId="9" fillId="0" borderId="15" xfId="0" applyNumberFormat="1" applyFont="1" applyFill="1" applyBorder="1" applyAlignment="1">
      <alignment horizontal="center" vertical="center" wrapText="1"/>
    </xf>
    <xf numFmtId="4" fontId="9" fillId="0" borderId="15" xfId="0" applyNumberFormat="1" applyFont="1" applyFill="1" applyBorder="1" applyAlignment="1">
      <alignment horizontal="center" vertical="center" wrapText="1"/>
    </xf>
    <xf numFmtId="165" fontId="10" fillId="0" borderId="15" xfId="0" applyNumberFormat="1" applyFont="1" applyFill="1" applyBorder="1" applyAlignment="1">
      <alignment horizontal="center" vertical="center" wrapText="1"/>
    </xf>
    <xf numFmtId="4" fontId="12" fillId="0" borderId="1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/>
    <xf numFmtId="0" fontId="8" fillId="0" borderId="5" xfId="0" applyFont="1" applyFill="1" applyBorder="1"/>
    <xf numFmtId="0" fontId="8" fillId="0" borderId="10" xfId="0" applyFont="1" applyFill="1" applyBorder="1"/>
    <xf numFmtId="0" fontId="8" fillId="0" borderId="0" xfId="0" applyFont="1" applyFill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1" xfId="0" applyFont="1" applyFill="1" applyBorder="1"/>
    <xf numFmtId="0" fontId="8" fillId="0" borderId="14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BG218"/>
  <sheetViews>
    <sheetView tabSelected="1" zoomScale="90" zoomScaleNormal="90" workbookViewId="0">
      <pane xSplit="4" ySplit="4" topLeftCell="E5" activePane="bottomRight" state="frozenSplit"/>
      <selection pane="topRight" activeCell="E1" sqref="E1"/>
      <selection pane="bottomLeft" activeCell="A4" sqref="A4"/>
      <selection pane="bottomRight" activeCell="D16" sqref="D16"/>
    </sheetView>
  </sheetViews>
  <sheetFormatPr defaultRowHeight="15"/>
  <cols>
    <col min="1" max="1" width="5" style="2" customWidth="1"/>
    <col min="2" max="2" width="9.85546875" style="2" customWidth="1"/>
    <col min="3" max="3" width="25.7109375" style="6" customWidth="1"/>
    <col min="4" max="4" width="11.28515625" style="6" customWidth="1"/>
    <col min="5" max="5" width="10.7109375" style="2" customWidth="1"/>
    <col min="6" max="6" width="10.28515625" style="2" customWidth="1"/>
    <col min="7" max="7" width="13.140625" style="2" customWidth="1"/>
    <col min="8" max="8" width="20.140625" style="4" customWidth="1"/>
    <col min="9" max="10" width="7" style="2" customWidth="1"/>
    <col min="11" max="11" width="9.140625" style="2" customWidth="1"/>
    <col min="12" max="12" width="7" style="2" customWidth="1"/>
    <col min="13" max="14" width="12.42578125" style="2" customWidth="1"/>
    <col min="15" max="15" width="9.42578125" style="2" customWidth="1"/>
    <col min="16" max="16" width="14.140625" style="42" customWidth="1"/>
    <col min="17" max="17" width="15.7109375" style="2" customWidth="1"/>
    <col min="18" max="18" width="14.28515625" style="2" customWidth="1"/>
    <col min="19" max="21" width="13.5703125" style="2" customWidth="1"/>
    <col min="22" max="22" width="17" style="2" customWidth="1"/>
    <col min="23" max="23" width="13.5703125" style="2" customWidth="1"/>
    <col min="24" max="24" width="15.85546875" style="2" customWidth="1"/>
    <col min="25" max="25" width="25.42578125" style="2" customWidth="1"/>
    <col min="26" max="26" width="19.28515625" style="4" customWidth="1"/>
    <col min="27" max="27" width="13.85546875" style="4" customWidth="1"/>
    <col min="28" max="28" width="13.7109375" style="4" customWidth="1"/>
    <col min="29" max="29" width="13.28515625" style="4" customWidth="1"/>
    <col min="30" max="30" width="13.7109375" style="4" customWidth="1"/>
    <col min="31" max="31" width="11.7109375" style="2" customWidth="1"/>
    <col min="32" max="32" width="10.42578125" style="2" customWidth="1"/>
    <col min="33" max="33" width="16.7109375" style="2" customWidth="1"/>
    <col min="34" max="34" width="16.42578125" style="2" customWidth="1"/>
    <col min="35" max="35" width="16.140625" style="2" customWidth="1"/>
    <col min="36" max="36" width="30.42578125" style="5" customWidth="1"/>
    <col min="37" max="37" width="14.5703125" style="2" customWidth="1"/>
    <col min="38" max="38" width="13.85546875" style="2" customWidth="1"/>
    <col min="39" max="39" width="24.140625" style="2" customWidth="1"/>
    <col min="40" max="40" width="11.42578125" style="2" customWidth="1"/>
    <col min="41" max="41" width="14.28515625" style="6" customWidth="1"/>
    <col min="42" max="42" width="12.28515625" style="6" customWidth="1"/>
    <col min="43" max="44" width="10.42578125" style="2" customWidth="1"/>
    <col min="45" max="45" width="10.28515625" style="2" customWidth="1"/>
    <col min="46" max="47" width="9.140625" style="2" customWidth="1"/>
    <col min="48" max="48" width="8.85546875" style="2" customWidth="1"/>
    <col min="49" max="49" width="10.5703125" style="4" customWidth="1"/>
    <col min="50" max="51" width="10.7109375" style="2" customWidth="1"/>
    <col min="52" max="53" width="9.140625" style="2" customWidth="1"/>
    <col min="54" max="54" width="7.28515625" style="2" customWidth="1"/>
    <col min="55" max="55" width="14.5703125" style="2" customWidth="1"/>
    <col min="56" max="56" width="15" style="2" customWidth="1"/>
    <col min="57" max="57" width="15.28515625" style="2" customWidth="1"/>
    <col min="58" max="58" width="11.42578125" style="2" customWidth="1"/>
    <col min="59" max="59" width="14.28515625" style="6" customWidth="1"/>
    <col min="60" max="16384" width="9.140625" style="6"/>
  </cols>
  <sheetData>
    <row r="1" spans="1:59" ht="21.7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1"/>
      <c r="K1" s="1"/>
      <c r="M1" s="1"/>
      <c r="N1" s="1"/>
      <c r="O1" s="1"/>
      <c r="P1" s="3"/>
      <c r="Q1" s="1"/>
      <c r="R1" s="1"/>
      <c r="S1" s="1"/>
      <c r="T1" s="1"/>
      <c r="U1" s="1"/>
      <c r="V1" s="1"/>
      <c r="W1" s="1"/>
      <c r="X1" s="1"/>
      <c r="AA1" s="3"/>
      <c r="AB1" s="3"/>
      <c r="AN1" s="1"/>
      <c r="AO1" s="1"/>
      <c r="AP1" s="1"/>
      <c r="AQ1" s="1"/>
      <c r="AR1" s="1"/>
    </row>
    <row r="2" spans="1:59" s="7" customFormat="1" ht="25.5" customHeight="1">
      <c r="A2" s="63" t="s">
        <v>1</v>
      </c>
      <c r="B2" s="66" t="s">
        <v>2</v>
      </c>
      <c r="C2" s="67"/>
      <c r="D2" s="68"/>
      <c r="E2" s="75" t="s">
        <v>3</v>
      </c>
      <c r="F2" s="75" t="s">
        <v>4</v>
      </c>
      <c r="G2" s="75" t="s">
        <v>5</v>
      </c>
      <c r="H2" s="63" t="s">
        <v>6</v>
      </c>
      <c r="I2" s="78" t="s">
        <v>7</v>
      </c>
      <c r="J2" s="79"/>
      <c r="K2" s="75" t="s">
        <v>8</v>
      </c>
      <c r="L2" s="75" t="s">
        <v>9</v>
      </c>
      <c r="M2" s="75" t="s">
        <v>10</v>
      </c>
      <c r="N2" s="78" t="s">
        <v>11</v>
      </c>
      <c r="O2" s="79"/>
      <c r="P2" s="63" t="s">
        <v>12</v>
      </c>
      <c r="Q2" s="75" t="s">
        <v>13</v>
      </c>
      <c r="R2" s="75" t="s">
        <v>14</v>
      </c>
      <c r="S2" s="75" t="s">
        <v>15</v>
      </c>
      <c r="T2" s="75" t="s">
        <v>16</v>
      </c>
      <c r="U2" s="75" t="s">
        <v>17</v>
      </c>
      <c r="V2" s="75" t="s">
        <v>18</v>
      </c>
      <c r="W2" s="75" t="s">
        <v>19</v>
      </c>
      <c r="X2" s="75" t="s">
        <v>20</v>
      </c>
      <c r="Y2" s="75" t="s">
        <v>21</v>
      </c>
      <c r="Z2" s="63" t="s">
        <v>22</v>
      </c>
      <c r="AA2" s="80" t="s">
        <v>23</v>
      </c>
      <c r="AB2" s="81"/>
      <c r="AC2" s="81"/>
      <c r="AD2" s="82"/>
      <c r="AE2" s="75" t="s">
        <v>24</v>
      </c>
      <c r="AF2" s="63" t="s">
        <v>25</v>
      </c>
      <c r="AG2" s="75" t="s">
        <v>26</v>
      </c>
      <c r="AH2" s="75" t="s">
        <v>27</v>
      </c>
      <c r="AI2" s="63" t="s">
        <v>28</v>
      </c>
      <c r="AJ2" s="63" t="s">
        <v>29</v>
      </c>
      <c r="AK2" s="78" t="s">
        <v>30</v>
      </c>
      <c r="AL2" s="83"/>
      <c r="AM2" s="79"/>
      <c r="AN2" s="75" t="s">
        <v>31</v>
      </c>
      <c r="AO2" s="75" t="s">
        <v>32</v>
      </c>
      <c r="AP2" s="75" t="s">
        <v>33</v>
      </c>
      <c r="AQ2" s="75" t="s">
        <v>34</v>
      </c>
      <c r="AR2" s="75" t="s">
        <v>35</v>
      </c>
      <c r="AS2" s="78" t="s">
        <v>36</v>
      </c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79"/>
      <c r="BF2" s="75" t="s">
        <v>37</v>
      </c>
      <c r="BG2" s="75" t="s">
        <v>38</v>
      </c>
    </row>
    <row r="3" spans="1:59" s="7" customFormat="1" ht="17.25" customHeight="1">
      <c r="A3" s="64"/>
      <c r="B3" s="69"/>
      <c r="C3" s="70"/>
      <c r="D3" s="71"/>
      <c r="E3" s="76"/>
      <c r="F3" s="76"/>
      <c r="G3" s="76"/>
      <c r="H3" s="64"/>
      <c r="I3" s="75" t="s">
        <v>39</v>
      </c>
      <c r="J3" s="75" t="s">
        <v>40</v>
      </c>
      <c r="K3" s="76"/>
      <c r="L3" s="76"/>
      <c r="M3" s="76"/>
      <c r="N3" s="75" t="s">
        <v>41</v>
      </c>
      <c r="O3" s="75" t="s">
        <v>42</v>
      </c>
      <c r="P3" s="64"/>
      <c r="Q3" s="76"/>
      <c r="R3" s="76"/>
      <c r="S3" s="76"/>
      <c r="T3" s="76"/>
      <c r="U3" s="76"/>
      <c r="V3" s="76"/>
      <c r="W3" s="76"/>
      <c r="X3" s="76"/>
      <c r="Y3" s="76"/>
      <c r="Z3" s="64"/>
      <c r="AA3" s="63" t="s">
        <v>43</v>
      </c>
      <c r="AB3" s="63" t="s">
        <v>44</v>
      </c>
      <c r="AC3" s="80" t="s">
        <v>11</v>
      </c>
      <c r="AD3" s="82"/>
      <c r="AE3" s="76"/>
      <c r="AF3" s="64"/>
      <c r="AG3" s="76"/>
      <c r="AH3" s="76"/>
      <c r="AI3" s="64"/>
      <c r="AJ3" s="64"/>
      <c r="AK3" s="75" t="s">
        <v>45</v>
      </c>
      <c r="AL3" s="75" t="s">
        <v>46</v>
      </c>
      <c r="AM3" s="75" t="s">
        <v>47</v>
      </c>
      <c r="AN3" s="76"/>
      <c r="AO3" s="76"/>
      <c r="AP3" s="76"/>
      <c r="AQ3" s="76"/>
      <c r="AR3" s="76"/>
      <c r="AS3" s="75" t="s">
        <v>48</v>
      </c>
      <c r="AT3" s="75" t="s">
        <v>49</v>
      </c>
      <c r="AU3" s="75" t="s">
        <v>50</v>
      </c>
      <c r="AV3" s="75" t="s">
        <v>51</v>
      </c>
      <c r="AW3" s="63" t="s">
        <v>52</v>
      </c>
      <c r="AX3" s="75" t="s">
        <v>53</v>
      </c>
      <c r="AY3" s="75" t="s">
        <v>54</v>
      </c>
      <c r="AZ3" s="75" t="s">
        <v>55</v>
      </c>
      <c r="BA3" s="75" t="s">
        <v>56</v>
      </c>
      <c r="BB3" s="75" t="s">
        <v>57</v>
      </c>
      <c r="BC3" s="78" t="s">
        <v>58</v>
      </c>
      <c r="BD3" s="83"/>
      <c r="BE3" s="79"/>
      <c r="BF3" s="76"/>
      <c r="BG3" s="76"/>
    </row>
    <row r="4" spans="1:59" s="10" customFormat="1" ht="20.25" customHeight="1">
      <c r="A4" s="65"/>
      <c r="B4" s="72"/>
      <c r="C4" s="73"/>
      <c r="D4" s="74"/>
      <c r="E4" s="77"/>
      <c r="F4" s="77"/>
      <c r="G4" s="77"/>
      <c r="H4" s="65"/>
      <c r="I4" s="77"/>
      <c r="J4" s="77"/>
      <c r="K4" s="77"/>
      <c r="L4" s="77"/>
      <c r="M4" s="77"/>
      <c r="N4" s="77"/>
      <c r="O4" s="77"/>
      <c r="P4" s="65"/>
      <c r="Q4" s="77"/>
      <c r="R4" s="77"/>
      <c r="S4" s="77"/>
      <c r="T4" s="77"/>
      <c r="U4" s="77"/>
      <c r="V4" s="77"/>
      <c r="W4" s="77"/>
      <c r="X4" s="77"/>
      <c r="Y4" s="77"/>
      <c r="Z4" s="65"/>
      <c r="AA4" s="65"/>
      <c r="AB4" s="65"/>
      <c r="AC4" s="8" t="s">
        <v>59</v>
      </c>
      <c r="AD4" s="8" t="s">
        <v>60</v>
      </c>
      <c r="AE4" s="77"/>
      <c r="AF4" s="65"/>
      <c r="AG4" s="77"/>
      <c r="AH4" s="77"/>
      <c r="AI4" s="65"/>
      <c r="AJ4" s="65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65"/>
      <c r="AX4" s="77"/>
      <c r="AY4" s="77"/>
      <c r="AZ4" s="77"/>
      <c r="BA4" s="77"/>
      <c r="BB4" s="77"/>
      <c r="BC4" s="9" t="s">
        <v>61</v>
      </c>
      <c r="BD4" s="9" t="s">
        <v>53</v>
      </c>
      <c r="BE4" s="9" t="s">
        <v>62</v>
      </c>
      <c r="BF4" s="77"/>
      <c r="BG4" s="77"/>
    </row>
    <row r="5" spans="1:59" ht="28.5" customHeight="1">
      <c r="A5" s="11">
        <v>1</v>
      </c>
      <c r="B5" s="11" t="s">
        <v>63</v>
      </c>
      <c r="C5" s="12" t="s">
        <v>64</v>
      </c>
      <c r="D5" s="26" t="s">
        <v>65</v>
      </c>
      <c r="E5" s="13">
        <v>1965</v>
      </c>
      <c r="F5" s="13">
        <v>1965</v>
      </c>
      <c r="G5" s="11" t="s">
        <v>66</v>
      </c>
      <c r="H5" s="14" t="s">
        <v>67</v>
      </c>
      <c r="I5" s="15">
        <v>5</v>
      </c>
      <c r="J5" s="15">
        <v>5</v>
      </c>
      <c r="K5" s="11">
        <v>4</v>
      </c>
      <c r="L5" s="11">
        <v>0</v>
      </c>
      <c r="M5" s="15">
        <f t="shared" ref="M5:M68" si="0">N5+O5</f>
        <v>80</v>
      </c>
      <c r="N5" s="11">
        <v>80</v>
      </c>
      <c r="O5" s="15">
        <v>0</v>
      </c>
      <c r="P5" s="16">
        <f>Q5+R5+X5</f>
        <v>4592.8999999999996</v>
      </c>
      <c r="Q5" s="17">
        <v>3564.4</v>
      </c>
      <c r="R5" s="17">
        <v>0</v>
      </c>
      <c r="S5" s="17">
        <v>748.6</v>
      </c>
      <c r="T5" s="17">
        <v>0</v>
      </c>
      <c r="U5" s="11">
        <v>279.89999999999998</v>
      </c>
      <c r="V5" s="38">
        <v>0</v>
      </c>
      <c r="W5" s="39">
        <v>0</v>
      </c>
      <c r="X5" s="38">
        <f>S5+T5+U5+V5+W5</f>
        <v>1028.5</v>
      </c>
      <c r="Y5" s="18" t="s">
        <v>68</v>
      </c>
      <c r="Z5" s="19">
        <v>2797.8</v>
      </c>
      <c r="AA5" s="57">
        <v>887</v>
      </c>
      <c r="AB5" s="19">
        <f>Z5-AA5</f>
        <v>1910.8000000000002</v>
      </c>
      <c r="AC5" s="57">
        <v>463</v>
      </c>
      <c r="AD5" s="19">
        <f>AB5-AC5</f>
        <v>1447.8000000000002</v>
      </c>
      <c r="AE5" s="18">
        <v>0</v>
      </c>
      <c r="AF5" s="18" t="s">
        <v>69</v>
      </c>
      <c r="AG5" s="18" t="s">
        <v>69</v>
      </c>
      <c r="AH5" s="18" t="s">
        <v>69</v>
      </c>
      <c r="AI5" s="18" t="s">
        <v>70</v>
      </c>
      <c r="AJ5" s="20" t="s">
        <v>71</v>
      </c>
      <c r="AK5" s="18" t="s">
        <v>72</v>
      </c>
      <c r="AL5" s="18" t="s">
        <v>69</v>
      </c>
      <c r="AM5" s="18" t="s">
        <v>69</v>
      </c>
      <c r="AN5" s="18">
        <v>5</v>
      </c>
      <c r="AO5" s="21" t="s">
        <v>73</v>
      </c>
      <c r="AP5" s="22" t="s">
        <v>74</v>
      </c>
      <c r="AQ5" s="23">
        <v>165</v>
      </c>
      <c r="AR5" s="23">
        <v>138</v>
      </c>
      <c r="AS5" s="18" t="s">
        <v>75</v>
      </c>
      <c r="AT5" s="18" t="s">
        <v>69</v>
      </c>
      <c r="AU5" s="18" t="s">
        <v>75</v>
      </c>
      <c r="AV5" s="18" t="s">
        <v>76</v>
      </c>
      <c r="AW5" s="24">
        <v>1500</v>
      </c>
      <c r="AX5" s="18" t="s">
        <v>75</v>
      </c>
      <c r="AY5" s="18" t="s">
        <v>75</v>
      </c>
      <c r="AZ5" s="18" t="s">
        <v>75</v>
      </c>
      <c r="BA5" s="18" t="s">
        <v>69</v>
      </c>
      <c r="BB5" s="18" t="s">
        <v>69</v>
      </c>
      <c r="BC5" s="18" t="s">
        <v>69</v>
      </c>
      <c r="BD5" s="18" t="s">
        <v>72</v>
      </c>
      <c r="BE5" s="18" t="s">
        <v>72</v>
      </c>
      <c r="BF5" s="18">
        <v>1</v>
      </c>
      <c r="BG5" s="25" t="s">
        <v>77</v>
      </c>
    </row>
    <row r="6" spans="1:59" s="2" customFormat="1" ht="28.5" customHeight="1">
      <c r="A6" s="11">
        <v>2</v>
      </c>
      <c r="B6" s="11" t="s">
        <v>63</v>
      </c>
      <c r="C6" s="12" t="s">
        <v>78</v>
      </c>
      <c r="D6" s="26" t="s">
        <v>79</v>
      </c>
      <c r="E6" s="13">
        <v>1960</v>
      </c>
      <c r="F6" s="13">
        <v>1960</v>
      </c>
      <c r="G6" s="11" t="s">
        <v>66</v>
      </c>
      <c r="H6" s="14" t="s">
        <v>67</v>
      </c>
      <c r="I6" s="15">
        <v>1</v>
      </c>
      <c r="J6" s="15">
        <v>1</v>
      </c>
      <c r="K6" s="11" t="s">
        <v>80</v>
      </c>
      <c r="L6" s="11">
        <v>0</v>
      </c>
      <c r="M6" s="15">
        <f t="shared" si="0"/>
        <v>8</v>
      </c>
      <c r="N6" s="11">
        <v>8</v>
      </c>
      <c r="O6" s="15">
        <v>0</v>
      </c>
      <c r="P6" s="16">
        <f t="shared" ref="P6:P69" si="1">Q6+R6+X6</f>
        <v>343.2</v>
      </c>
      <c r="Q6" s="17">
        <v>270.5</v>
      </c>
      <c r="R6" s="17">
        <v>0</v>
      </c>
      <c r="S6" s="17">
        <v>0</v>
      </c>
      <c r="T6" s="17">
        <v>0</v>
      </c>
      <c r="U6" s="11">
        <v>72.7</v>
      </c>
      <c r="V6" s="38">
        <v>0</v>
      </c>
      <c r="W6" s="39">
        <v>0</v>
      </c>
      <c r="X6" s="38">
        <f t="shared" ref="X6:X69" si="2">S6+T6+U6+V6+W6</f>
        <v>72.7</v>
      </c>
      <c r="Y6" s="18" t="s">
        <v>81</v>
      </c>
      <c r="Z6" s="19">
        <v>1179.7</v>
      </c>
      <c r="AA6" s="57">
        <v>452</v>
      </c>
      <c r="AB6" s="19">
        <f t="shared" ref="AB6:AB68" si="3">Z6-AA6</f>
        <v>727.7</v>
      </c>
      <c r="AC6" s="57">
        <v>0</v>
      </c>
      <c r="AD6" s="19">
        <f t="shared" ref="AD6:AD69" si="4">AB6-AC6</f>
        <v>727.7</v>
      </c>
      <c r="AE6" s="18">
        <v>0</v>
      </c>
      <c r="AF6" s="18" t="s">
        <v>75</v>
      </c>
      <c r="AG6" s="9" t="s">
        <v>82</v>
      </c>
      <c r="AH6" s="9" t="s">
        <v>83</v>
      </c>
      <c r="AI6" s="18" t="s">
        <v>70</v>
      </c>
      <c r="AJ6" s="20" t="s">
        <v>84</v>
      </c>
      <c r="AK6" s="18" t="s">
        <v>69</v>
      </c>
      <c r="AL6" s="18" t="s">
        <v>69</v>
      </c>
      <c r="AM6" s="18" t="s">
        <v>69</v>
      </c>
      <c r="AN6" s="18">
        <v>6</v>
      </c>
      <c r="AO6" s="21" t="s">
        <v>85</v>
      </c>
      <c r="AP6" s="22" t="s">
        <v>86</v>
      </c>
      <c r="AQ6" s="23">
        <v>10</v>
      </c>
      <c r="AR6" s="23">
        <v>8</v>
      </c>
      <c r="AS6" s="18" t="s">
        <v>69</v>
      </c>
      <c r="AT6" s="18" t="s">
        <v>75</v>
      </c>
      <c r="AU6" s="18" t="s">
        <v>69</v>
      </c>
      <c r="AV6" s="18" t="s">
        <v>87</v>
      </c>
      <c r="AW6" s="24" t="s">
        <v>69</v>
      </c>
      <c r="AX6" s="18" t="s">
        <v>75</v>
      </c>
      <c r="AY6" s="18" t="s">
        <v>69</v>
      </c>
      <c r="AZ6" s="18" t="s">
        <v>75</v>
      </c>
      <c r="BA6" s="18" t="s">
        <v>69</v>
      </c>
      <c r="BB6" s="18" t="s">
        <v>69</v>
      </c>
      <c r="BC6" s="18" t="s">
        <v>69</v>
      </c>
      <c r="BD6" s="18" t="s">
        <v>69</v>
      </c>
      <c r="BE6" s="18" t="s">
        <v>69</v>
      </c>
      <c r="BF6" s="18">
        <v>1</v>
      </c>
      <c r="BG6" s="25" t="s">
        <v>88</v>
      </c>
    </row>
    <row r="7" spans="1:59" ht="28.5" customHeight="1">
      <c r="A7" s="11">
        <v>3</v>
      </c>
      <c r="B7" s="11" t="s">
        <v>63</v>
      </c>
      <c r="C7" s="12" t="s">
        <v>89</v>
      </c>
      <c r="D7" s="26" t="s">
        <v>90</v>
      </c>
      <c r="E7" s="13">
        <v>1947</v>
      </c>
      <c r="F7" s="13">
        <v>1947</v>
      </c>
      <c r="G7" s="11" t="s">
        <v>66</v>
      </c>
      <c r="H7" s="14" t="s">
        <v>67</v>
      </c>
      <c r="I7" s="15">
        <v>1</v>
      </c>
      <c r="J7" s="15">
        <v>1</v>
      </c>
      <c r="K7" s="11" t="s">
        <v>80</v>
      </c>
      <c r="L7" s="11">
        <v>0</v>
      </c>
      <c r="M7" s="15">
        <f t="shared" si="0"/>
        <v>2</v>
      </c>
      <c r="N7" s="11">
        <v>2</v>
      </c>
      <c r="O7" s="15">
        <v>0</v>
      </c>
      <c r="P7" s="16">
        <f t="shared" si="1"/>
        <v>68</v>
      </c>
      <c r="Q7" s="17">
        <v>68</v>
      </c>
      <c r="R7" s="17">
        <v>0</v>
      </c>
      <c r="S7" s="17">
        <v>0</v>
      </c>
      <c r="T7" s="17">
        <v>0</v>
      </c>
      <c r="U7" s="58">
        <v>0</v>
      </c>
      <c r="V7" s="38">
        <v>0</v>
      </c>
      <c r="W7" s="39">
        <v>0</v>
      </c>
      <c r="X7" s="38">
        <f t="shared" si="2"/>
        <v>0</v>
      </c>
      <c r="Y7" s="18" t="s">
        <v>91</v>
      </c>
      <c r="Z7" s="19">
        <v>1233.0999999999999</v>
      </c>
      <c r="AA7" s="57">
        <v>281</v>
      </c>
      <c r="AB7" s="19">
        <f t="shared" si="3"/>
        <v>952.09999999999991</v>
      </c>
      <c r="AC7" s="57">
        <v>0</v>
      </c>
      <c r="AD7" s="19">
        <f t="shared" si="4"/>
        <v>952.09999999999991</v>
      </c>
      <c r="AE7" s="18">
        <v>0</v>
      </c>
      <c r="AF7" s="18" t="s">
        <v>69</v>
      </c>
      <c r="AG7" s="18" t="s">
        <v>69</v>
      </c>
      <c r="AH7" s="18" t="s">
        <v>69</v>
      </c>
      <c r="AI7" s="18" t="s">
        <v>70</v>
      </c>
      <c r="AJ7" s="20" t="s">
        <v>92</v>
      </c>
      <c r="AK7" s="18" t="s">
        <v>69</v>
      </c>
      <c r="AL7" s="18" t="s">
        <v>69</v>
      </c>
      <c r="AM7" s="18" t="s">
        <v>69</v>
      </c>
      <c r="AN7" s="18">
        <v>6</v>
      </c>
      <c r="AO7" s="21" t="s">
        <v>85</v>
      </c>
      <c r="AP7" s="22" t="s">
        <v>93</v>
      </c>
      <c r="AQ7" s="23">
        <v>5</v>
      </c>
      <c r="AR7" s="23">
        <v>5</v>
      </c>
      <c r="AS7" s="18" t="s">
        <v>69</v>
      </c>
      <c r="AT7" s="18" t="s">
        <v>75</v>
      </c>
      <c r="AU7" s="18" t="s">
        <v>69</v>
      </c>
      <c r="AV7" s="18" t="s">
        <v>87</v>
      </c>
      <c r="AW7" s="24" t="s">
        <v>69</v>
      </c>
      <c r="AX7" s="18" t="s">
        <v>75</v>
      </c>
      <c r="AY7" s="18" t="s">
        <v>75</v>
      </c>
      <c r="AZ7" s="18" t="s">
        <v>75</v>
      </c>
      <c r="BA7" s="18" t="s">
        <v>69</v>
      </c>
      <c r="BB7" s="18" t="s">
        <v>69</v>
      </c>
      <c r="BC7" s="18" t="s">
        <v>69</v>
      </c>
      <c r="BD7" s="18" t="s">
        <v>69</v>
      </c>
      <c r="BE7" s="18" t="s">
        <v>69</v>
      </c>
      <c r="BF7" s="18">
        <v>2</v>
      </c>
      <c r="BG7" s="25" t="s">
        <v>88</v>
      </c>
    </row>
    <row r="8" spans="1:59" ht="28.5" customHeight="1">
      <c r="A8" s="11">
        <v>4</v>
      </c>
      <c r="B8" s="11" t="s">
        <v>63</v>
      </c>
      <c r="C8" s="12" t="s">
        <v>94</v>
      </c>
      <c r="D8" s="26" t="s">
        <v>95</v>
      </c>
      <c r="E8" s="13">
        <v>1966</v>
      </c>
      <c r="F8" s="13">
        <v>1966</v>
      </c>
      <c r="G8" s="11" t="s">
        <v>66</v>
      </c>
      <c r="H8" s="14" t="s">
        <v>67</v>
      </c>
      <c r="I8" s="15">
        <v>5</v>
      </c>
      <c r="J8" s="15">
        <v>5</v>
      </c>
      <c r="K8" s="11">
        <v>6</v>
      </c>
      <c r="L8" s="11">
        <v>0</v>
      </c>
      <c r="M8" s="15">
        <f t="shared" si="0"/>
        <v>90</v>
      </c>
      <c r="N8" s="11">
        <v>90</v>
      </c>
      <c r="O8" s="15">
        <v>0</v>
      </c>
      <c r="P8" s="16">
        <f t="shared" si="1"/>
        <v>5758.2999999999993</v>
      </c>
      <c r="Q8" s="17">
        <v>4375.2</v>
      </c>
      <c r="R8" s="17">
        <v>0</v>
      </c>
      <c r="S8" s="17">
        <v>972.5</v>
      </c>
      <c r="T8" s="17">
        <v>0</v>
      </c>
      <c r="U8" s="11">
        <v>410.6</v>
      </c>
      <c r="V8" s="38">
        <v>0</v>
      </c>
      <c r="W8" s="39">
        <v>0</v>
      </c>
      <c r="X8" s="38">
        <f>S8+T8+U8+V8+W8</f>
        <v>1383.1</v>
      </c>
      <c r="Y8" s="18" t="s">
        <v>96</v>
      </c>
      <c r="Z8" s="19">
        <v>4783.8</v>
      </c>
      <c r="AA8" s="57">
        <v>1152</v>
      </c>
      <c r="AB8" s="19">
        <f t="shared" si="3"/>
        <v>3631.8</v>
      </c>
      <c r="AC8" s="57">
        <f>529+155</f>
        <v>684</v>
      </c>
      <c r="AD8" s="19">
        <f t="shared" si="4"/>
        <v>2947.8</v>
      </c>
      <c r="AE8" s="18">
        <v>0</v>
      </c>
      <c r="AF8" s="18" t="s">
        <v>69</v>
      </c>
      <c r="AG8" s="18" t="s">
        <v>69</v>
      </c>
      <c r="AH8" s="18" t="s">
        <v>69</v>
      </c>
      <c r="AI8" s="18" t="s">
        <v>70</v>
      </c>
      <c r="AJ8" s="20" t="s">
        <v>71</v>
      </c>
      <c r="AK8" s="18" t="s">
        <v>69</v>
      </c>
      <c r="AL8" s="18" t="s">
        <v>69</v>
      </c>
      <c r="AM8" s="18" t="s">
        <v>69</v>
      </c>
      <c r="AN8" s="18">
        <v>2</v>
      </c>
      <c r="AO8" s="21" t="s">
        <v>97</v>
      </c>
      <c r="AP8" s="22" t="s">
        <v>98</v>
      </c>
      <c r="AQ8" s="23">
        <v>232</v>
      </c>
      <c r="AR8" s="23">
        <v>199</v>
      </c>
      <c r="AS8" s="18" t="s">
        <v>75</v>
      </c>
      <c r="AT8" s="18" t="s">
        <v>69</v>
      </c>
      <c r="AU8" s="18" t="s">
        <v>75</v>
      </c>
      <c r="AV8" s="18" t="s">
        <v>76</v>
      </c>
      <c r="AW8" s="24">
        <v>1500</v>
      </c>
      <c r="AX8" s="18" t="s">
        <v>75</v>
      </c>
      <c r="AY8" s="18" t="s">
        <v>75</v>
      </c>
      <c r="AZ8" s="18" t="s">
        <v>75</v>
      </c>
      <c r="BA8" s="18" t="s">
        <v>69</v>
      </c>
      <c r="BB8" s="18" t="s">
        <v>69</v>
      </c>
      <c r="BC8" s="18" t="s">
        <v>69</v>
      </c>
      <c r="BD8" s="18" t="s">
        <v>72</v>
      </c>
      <c r="BE8" s="18" t="s">
        <v>72</v>
      </c>
      <c r="BF8" s="18">
        <v>1</v>
      </c>
      <c r="BG8" s="25" t="s">
        <v>88</v>
      </c>
    </row>
    <row r="9" spans="1:59" ht="28.5" customHeight="1">
      <c r="A9" s="11">
        <v>5</v>
      </c>
      <c r="B9" s="11" t="s">
        <v>63</v>
      </c>
      <c r="C9" s="12" t="s">
        <v>94</v>
      </c>
      <c r="D9" s="26" t="s">
        <v>99</v>
      </c>
      <c r="E9" s="13">
        <v>1966</v>
      </c>
      <c r="F9" s="13">
        <v>1966</v>
      </c>
      <c r="G9" s="11" t="s">
        <v>100</v>
      </c>
      <c r="H9" s="14" t="s">
        <v>67</v>
      </c>
      <c r="I9" s="15">
        <v>5</v>
      </c>
      <c r="J9" s="15">
        <v>5</v>
      </c>
      <c r="K9" s="11">
        <v>8</v>
      </c>
      <c r="L9" s="11">
        <v>0</v>
      </c>
      <c r="M9" s="15">
        <f t="shared" si="0"/>
        <v>119</v>
      </c>
      <c r="N9" s="11">
        <v>118</v>
      </c>
      <c r="O9" s="15">
        <v>1</v>
      </c>
      <c r="P9" s="16">
        <f t="shared" si="1"/>
        <v>7571.1</v>
      </c>
      <c r="Q9" s="17">
        <v>5716.6</v>
      </c>
      <c r="R9" s="17">
        <v>13</v>
      </c>
      <c r="S9" s="17">
        <v>1282.2</v>
      </c>
      <c r="T9" s="17">
        <v>0</v>
      </c>
      <c r="U9" s="11">
        <v>559.29999999999995</v>
      </c>
      <c r="V9" s="38">
        <v>0</v>
      </c>
      <c r="W9" s="39">
        <v>0</v>
      </c>
      <c r="X9" s="38">
        <f t="shared" si="2"/>
        <v>1841.5</v>
      </c>
      <c r="Y9" s="18" t="s">
        <v>101</v>
      </c>
      <c r="Z9" s="19">
        <v>5414.5</v>
      </c>
      <c r="AA9" s="57">
        <v>1509</v>
      </c>
      <c r="AB9" s="19">
        <f t="shared" si="3"/>
        <v>3905.5</v>
      </c>
      <c r="AC9" s="57">
        <f>508+3283</f>
        <v>3791</v>
      </c>
      <c r="AD9" s="19">
        <f t="shared" si="4"/>
        <v>114.5</v>
      </c>
      <c r="AE9" s="18">
        <v>0</v>
      </c>
      <c r="AF9" s="18" t="s">
        <v>69</v>
      </c>
      <c r="AG9" s="18" t="s">
        <v>69</v>
      </c>
      <c r="AH9" s="18" t="s">
        <v>69</v>
      </c>
      <c r="AI9" s="18" t="s">
        <v>70</v>
      </c>
      <c r="AJ9" s="20" t="s">
        <v>71</v>
      </c>
      <c r="AK9" s="18" t="s">
        <v>72</v>
      </c>
      <c r="AL9" s="18" t="s">
        <v>69</v>
      </c>
      <c r="AM9" s="18" t="s">
        <v>102</v>
      </c>
      <c r="AN9" s="18">
        <v>2</v>
      </c>
      <c r="AO9" s="21" t="s">
        <v>103</v>
      </c>
      <c r="AP9" s="22" t="s">
        <v>104</v>
      </c>
      <c r="AQ9" s="23">
        <v>290</v>
      </c>
      <c r="AR9" s="23">
        <v>247</v>
      </c>
      <c r="AS9" s="18" t="s">
        <v>75</v>
      </c>
      <c r="AT9" s="18" t="s">
        <v>69</v>
      </c>
      <c r="AU9" s="18" t="s">
        <v>75</v>
      </c>
      <c r="AV9" s="18" t="s">
        <v>76</v>
      </c>
      <c r="AW9" s="24">
        <v>1500</v>
      </c>
      <c r="AX9" s="18" t="s">
        <v>75</v>
      </c>
      <c r="AY9" s="18" t="s">
        <v>75</v>
      </c>
      <c r="AZ9" s="18" t="s">
        <v>75</v>
      </c>
      <c r="BA9" s="18" t="s">
        <v>69</v>
      </c>
      <c r="BB9" s="18" t="s">
        <v>69</v>
      </c>
      <c r="BC9" s="18" t="s">
        <v>69</v>
      </c>
      <c r="BD9" s="18" t="s">
        <v>69</v>
      </c>
      <c r="BE9" s="18" t="s">
        <v>72</v>
      </c>
      <c r="BF9" s="18">
        <v>1</v>
      </c>
      <c r="BG9" s="25" t="s">
        <v>88</v>
      </c>
    </row>
    <row r="10" spans="1:59" ht="28.5" customHeight="1">
      <c r="A10" s="11">
        <v>6</v>
      </c>
      <c r="B10" s="11" t="s">
        <v>63</v>
      </c>
      <c r="C10" s="12" t="s">
        <v>94</v>
      </c>
      <c r="D10" s="26" t="s">
        <v>105</v>
      </c>
      <c r="E10" s="13">
        <v>1966</v>
      </c>
      <c r="F10" s="13">
        <v>1966</v>
      </c>
      <c r="G10" s="11" t="s">
        <v>66</v>
      </c>
      <c r="H10" s="14" t="s">
        <v>67</v>
      </c>
      <c r="I10" s="15">
        <v>5</v>
      </c>
      <c r="J10" s="15">
        <v>5</v>
      </c>
      <c r="K10" s="11">
        <v>8</v>
      </c>
      <c r="L10" s="11">
        <v>0</v>
      </c>
      <c r="M10" s="15">
        <f t="shared" si="0"/>
        <v>120</v>
      </c>
      <c r="N10" s="11">
        <v>119</v>
      </c>
      <c r="O10" s="15">
        <v>1</v>
      </c>
      <c r="P10" s="16">
        <f t="shared" si="1"/>
        <v>7630</v>
      </c>
      <c r="Q10" s="17">
        <v>5763.9</v>
      </c>
      <c r="R10" s="17">
        <v>13.6</v>
      </c>
      <c r="S10" s="17">
        <v>1285.3</v>
      </c>
      <c r="T10" s="17">
        <v>0</v>
      </c>
      <c r="U10" s="11">
        <v>567.20000000000005</v>
      </c>
      <c r="V10" s="38">
        <v>0</v>
      </c>
      <c r="W10" s="39">
        <v>0</v>
      </c>
      <c r="X10" s="38">
        <f t="shared" si="2"/>
        <v>1852.5</v>
      </c>
      <c r="Y10" s="18" t="s">
        <v>106</v>
      </c>
      <c r="Z10" s="19">
        <v>4286.6000000000004</v>
      </c>
      <c r="AA10" s="57">
        <v>1507</v>
      </c>
      <c r="AB10" s="19">
        <f t="shared" si="3"/>
        <v>2779.6000000000004</v>
      </c>
      <c r="AC10" s="57">
        <v>515</v>
      </c>
      <c r="AD10" s="19">
        <f t="shared" si="4"/>
        <v>2264.6000000000004</v>
      </c>
      <c r="AE10" s="18">
        <v>0</v>
      </c>
      <c r="AF10" s="18" t="s">
        <v>69</v>
      </c>
      <c r="AG10" s="18" t="s">
        <v>69</v>
      </c>
      <c r="AH10" s="18" t="s">
        <v>69</v>
      </c>
      <c r="AI10" s="18" t="s">
        <v>70</v>
      </c>
      <c r="AJ10" s="20" t="s">
        <v>71</v>
      </c>
      <c r="AK10" s="18" t="s">
        <v>72</v>
      </c>
      <c r="AL10" s="18" t="s">
        <v>69</v>
      </c>
      <c r="AM10" s="18" t="s">
        <v>102</v>
      </c>
      <c r="AN10" s="18">
        <v>2</v>
      </c>
      <c r="AO10" s="21" t="s">
        <v>103</v>
      </c>
      <c r="AP10" s="22" t="s">
        <v>107</v>
      </c>
      <c r="AQ10" s="23">
        <v>354</v>
      </c>
      <c r="AR10" s="23">
        <v>321</v>
      </c>
      <c r="AS10" s="18" t="s">
        <v>75</v>
      </c>
      <c r="AT10" s="18" t="s">
        <v>69</v>
      </c>
      <c r="AU10" s="18" t="s">
        <v>75</v>
      </c>
      <c r="AV10" s="18" t="s">
        <v>76</v>
      </c>
      <c r="AW10" s="24">
        <v>1500</v>
      </c>
      <c r="AX10" s="18" t="s">
        <v>75</v>
      </c>
      <c r="AY10" s="18" t="s">
        <v>75</v>
      </c>
      <c r="AZ10" s="18" t="s">
        <v>75</v>
      </c>
      <c r="BA10" s="18" t="s">
        <v>69</v>
      </c>
      <c r="BB10" s="18" t="s">
        <v>69</v>
      </c>
      <c r="BC10" s="18" t="s">
        <v>72</v>
      </c>
      <c r="BD10" s="18" t="s">
        <v>72</v>
      </c>
      <c r="BE10" s="18" t="s">
        <v>72</v>
      </c>
      <c r="BF10" s="18">
        <v>1</v>
      </c>
      <c r="BG10" s="25" t="s">
        <v>88</v>
      </c>
    </row>
    <row r="11" spans="1:59" ht="28.5" customHeight="1">
      <c r="A11" s="11">
        <v>7</v>
      </c>
      <c r="B11" s="11" t="s">
        <v>63</v>
      </c>
      <c r="C11" s="12" t="s">
        <v>94</v>
      </c>
      <c r="D11" s="26" t="s">
        <v>108</v>
      </c>
      <c r="E11" s="13">
        <v>1966</v>
      </c>
      <c r="F11" s="13">
        <v>1966</v>
      </c>
      <c r="G11" s="11" t="s">
        <v>66</v>
      </c>
      <c r="H11" s="14" t="s">
        <v>67</v>
      </c>
      <c r="I11" s="15">
        <v>5</v>
      </c>
      <c r="J11" s="15">
        <v>5</v>
      </c>
      <c r="K11" s="11">
        <v>6</v>
      </c>
      <c r="L11" s="11">
        <v>0</v>
      </c>
      <c r="M11" s="15">
        <f t="shared" si="0"/>
        <v>90</v>
      </c>
      <c r="N11" s="11">
        <v>90</v>
      </c>
      <c r="O11" s="15">
        <v>0</v>
      </c>
      <c r="P11" s="16">
        <f t="shared" si="1"/>
        <v>5743</v>
      </c>
      <c r="Q11" s="17">
        <v>4396.3999999999996</v>
      </c>
      <c r="R11" s="17">
        <v>0</v>
      </c>
      <c r="S11" s="17">
        <v>933.2</v>
      </c>
      <c r="T11" s="17">
        <v>0</v>
      </c>
      <c r="U11" s="58">
        <v>413.4</v>
      </c>
      <c r="V11" s="38">
        <v>0</v>
      </c>
      <c r="W11" s="39">
        <v>0</v>
      </c>
      <c r="X11" s="38">
        <f t="shared" si="2"/>
        <v>1346.6</v>
      </c>
      <c r="Y11" s="18" t="s">
        <v>109</v>
      </c>
      <c r="Z11" s="19">
        <v>7133.2</v>
      </c>
      <c r="AA11" s="57">
        <v>1153</v>
      </c>
      <c r="AB11" s="19">
        <f t="shared" si="3"/>
        <v>5980.2</v>
      </c>
      <c r="AC11" s="57">
        <f>546+155</f>
        <v>701</v>
      </c>
      <c r="AD11" s="19">
        <f t="shared" si="4"/>
        <v>5279.2</v>
      </c>
      <c r="AE11" s="18">
        <v>20</v>
      </c>
      <c r="AF11" s="18" t="s">
        <v>69</v>
      </c>
      <c r="AG11" s="18" t="s">
        <v>69</v>
      </c>
      <c r="AH11" s="18" t="s">
        <v>69</v>
      </c>
      <c r="AI11" s="18" t="s">
        <v>70</v>
      </c>
      <c r="AJ11" s="20" t="s">
        <v>71</v>
      </c>
      <c r="AK11" s="18" t="s">
        <v>69</v>
      </c>
      <c r="AL11" s="18" t="s">
        <v>69</v>
      </c>
      <c r="AM11" s="18" t="s">
        <v>110</v>
      </c>
      <c r="AN11" s="18">
        <v>2</v>
      </c>
      <c r="AO11" s="21" t="s">
        <v>111</v>
      </c>
      <c r="AP11" s="22" t="s">
        <v>112</v>
      </c>
      <c r="AQ11" s="23">
        <v>223</v>
      </c>
      <c r="AR11" s="23">
        <v>204</v>
      </c>
      <c r="AS11" s="18" t="s">
        <v>75</v>
      </c>
      <c r="AT11" s="18" t="s">
        <v>69</v>
      </c>
      <c r="AU11" s="18" t="s">
        <v>75</v>
      </c>
      <c r="AV11" s="18" t="s">
        <v>76</v>
      </c>
      <c r="AW11" s="24">
        <v>1500</v>
      </c>
      <c r="AX11" s="18" t="s">
        <v>75</v>
      </c>
      <c r="AY11" s="18" t="s">
        <v>75</v>
      </c>
      <c r="AZ11" s="18" t="s">
        <v>75</v>
      </c>
      <c r="BA11" s="18" t="s">
        <v>69</v>
      </c>
      <c r="BB11" s="18" t="s">
        <v>69</v>
      </c>
      <c r="BC11" s="18" t="s">
        <v>69</v>
      </c>
      <c r="BD11" s="18" t="s">
        <v>72</v>
      </c>
      <c r="BE11" s="18" t="s">
        <v>72</v>
      </c>
      <c r="BF11" s="18">
        <v>1</v>
      </c>
      <c r="BG11" s="25" t="s">
        <v>88</v>
      </c>
    </row>
    <row r="12" spans="1:59" ht="28.5" customHeight="1">
      <c r="A12" s="11">
        <v>8</v>
      </c>
      <c r="B12" s="11" t="s">
        <v>63</v>
      </c>
      <c r="C12" s="12" t="s">
        <v>94</v>
      </c>
      <c r="D12" s="26" t="s">
        <v>113</v>
      </c>
      <c r="E12" s="13">
        <v>1990</v>
      </c>
      <c r="F12" s="13">
        <v>1990</v>
      </c>
      <c r="G12" s="11" t="s">
        <v>66</v>
      </c>
      <c r="H12" s="14" t="s">
        <v>67</v>
      </c>
      <c r="I12" s="15">
        <v>5</v>
      </c>
      <c r="J12" s="15">
        <v>5</v>
      </c>
      <c r="K12" s="11">
        <v>3</v>
      </c>
      <c r="L12" s="11">
        <v>0</v>
      </c>
      <c r="M12" s="15">
        <f t="shared" si="0"/>
        <v>43</v>
      </c>
      <c r="N12" s="11">
        <v>43</v>
      </c>
      <c r="O12" s="15">
        <v>0</v>
      </c>
      <c r="P12" s="16">
        <f t="shared" si="1"/>
        <v>3044.2999850000001</v>
      </c>
      <c r="Q12" s="17">
        <v>2306.1999850000002</v>
      </c>
      <c r="R12" s="17">
        <v>0</v>
      </c>
      <c r="S12" s="17">
        <v>504.4</v>
      </c>
      <c r="T12" s="17">
        <v>0</v>
      </c>
      <c r="U12" s="11">
        <v>210.5</v>
      </c>
      <c r="V12" s="38">
        <f>23.2</f>
        <v>23.2</v>
      </c>
      <c r="W12" s="39">
        <v>0</v>
      </c>
      <c r="X12" s="38">
        <f t="shared" si="2"/>
        <v>738.1</v>
      </c>
      <c r="Y12" s="18" t="s">
        <v>114</v>
      </c>
      <c r="Z12" s="19">
        <v>2609</v>
      </c>
      <c r="AA12" s="57">
        <v>607</v>
      </c>
      <c r="AB12" s="19">
        <f t="shared" si="3"/>
        <v>2002</v>
      </c>
      <c r="AC12" s="57">
        <v>672</v>
      </c>
      <c r="AD12" s="19">
        <f t="shared" si="4"/>
        <v>1330</v>
      </c>
      <c r="AE12" s="18">
        <v>0</v>
      </c>
      <c r="AF12" s="18" t="s">
        <v>69</v>
      </c>
      <c r="AG12" s="18" t="s">
        <v>69</v>
      </c>
      <c r="AH12" s="18" t="s">
        <v>69</v>
      </c>
      <c r="AI12" s="18" t="s">
        <v>70</v>
      </c>
      <c r="AJ12" s="20" t="s">
        <v>71</v>
      </c>
      <c r="AK12" s="18" t="s">
        <v>69</v>
      </c>
      <c r="AL12" s="18" t="s">
        <v>69</v>
      </c>
      <c r="AM12" s="18" t="s">
        <v>115</v>
      </c>
      <c r="AN12" s="18">
        <v>2</v>
      </c>
      <c r="AO12" s="21" t="s">
        <v>116</v>
      </c>
      <c r="AP12" s="22" t="s">
        <v>117</v>
      </c>
      <c r="AQ12" s="23">
        <v>113</v>
      </c>
      <c r="AR12" s="23">
        <v>103</v>
      </c>
      <c r="AS12" s="18" t="s">
        <v>75</v>
      </c>
      <c r="AT12" s="18" t="s">
        <v>69</v>
      </c>
      <c r="AU12" s="18" t="s">
        <v>75</v>
      </c>
      <c r="AV12" s="18" t="s">
        <v>118</v>
      </c>
      <c r="AW12" s="24">
        <v>1500</v>
      </c>
      <c r="AX12" s="18" t="s">
        <v>75</v>
      </c>
      <c r="AY12" s="18" t="s">
        <v>75</v>
      </c>
      <c r="AZ12" s="18" t="s">
        <v>75</v>
      </c>
      <c r="BA12" s="18" t="s">
        <v>69</v>
      </c>
      <c r="BB12" s="18" t="s">
        <v>69</v>
      </c>
      <c r="BC12" s="18" t="s">
        <v>69</v>
      </c>
      <c r="BD12" s="18" t="s">
        <v>72</v>
      </c>
      <c r="BE12" s="18" t="s">
        <v>72</v>
      </c>
      <c r="BF12" s="18">
        <v>1</v>
      </c>
      <c r="BG12" s="25" t="s">
        <v>88</v>
      </c>
    </row>
    <row r="13" spans="1:59" ht="28.5" customHeight="1">
      <c r="A13" s="11">
        <v>9</v>
      </c>
      <c r="B13" s="11" t="s">
        <v>63</v>
      </c>
      <c r="C13" s="12" t="s">
        <v>94</v>
      </c>
      <c r="D13" s="26" t="s">
        <v>119</v>
      </c>
      <c r="E13" s="13">
        <v>1968</v>
      </c>
      <c r="F13" s="13">
        <v>1968</v>
      </c>
      <c r="G13" s="11" t="s">
        <v>66</v>
      </c>
      <c r="H13" s="14" t="s">
        <v>67</v>
      </c>
      <c r="I13" s="15">
        <v>5</v>
      </c>
      <c r="J13" s="15">
        <v>5</v>
      </c>
      <c r="K13" s="11">
        <v>4</v>
      </c>
      <c r="L13" s="11">
        <v>0</v>
      </c>
      <c r="M13" s="15">
        <f t="shared" si="0"/>
        <v>60</v>
      </c>
      <c r="N13" s="11">
        <v>60</v>
      </c>
      <c r="O13" s="15">
        <v>0</v>
      </c>
      <c r="P13" s="16">
        <f t="shared" si="1"/>
        <v>3585.1</v>
      </c>
      <c r="Q13" s="17">
        <v>2698.6</v>
      </c>
      <c r="R13" s="17">
        <v>0</v>
      </c>
      <c r="S13" s="17">
        <v>613.29999999999995</v>
      </c>
      <c r="T13" s="17">
        <v>0</v>
      </c>
      <c r="U13" s="11">
        <v>273.2</v>
      </c>
      <c r="V13" s="38">
        <v>0</v>
      </c>
      <c r="W13" s="39">
        <v>0</v>
      </c>
      <c r="X13" s="38">
        <f t="shared" si="2"/>
        <v>886.5</v>
      </c>
      <c r="Y13" s="18" t="s">
        <v>120</v>
      </c>
      <c r="Z13" s="19">
        <v>4349</v>
      </c>
      <c r="AA13" s="57">
        <v>760</v>
      </c>
      <c r="AB13" s="19">
        <f t="shared" si="3"/>
        <v>3589</v>
      </c>
      <c r="AC13" s="57">
        <f>287+144</f>
        <v>431</v>
      </c>
      <c r="AD13" s="19">
        <f t="shared" si="4"/>
        <v>3158</v>
      </c>
      <c r="AE13" s="18">
        <v>0</v>
      </c>
      <c r="AF13" s="18" t="s">
        <v>69</v>
      </c>
      <c r="AG13" s="18" t="s">
        <v>69</v>
      </c>
      <c r="AH13" s="18" t="s">
        <v>69</v>
      </c>
      <c r="AI13" s="18" t="s">
        <v>70</v>
      </c>
      <c r="AJ13" s="20" t="s">
        <v>71</v>
      </c>
      <c r="AK13" s="18" t="s">
        <v>69</v>
      </c>
      <c r="AL13" s="18" t="s">
        <v>69</v>
      </c>
      <c r="AM13" s="18" t="s">
        <v>102</v>
      </c>
      <c r="AN13" s="18">
        <v>2</v>
      </c>
      <c r="AO13" s="21" t="s">
        <v>73</v>
      </c>
      <c r="AP13" s="22" t="s">
        <v>121</v>
      </c>
      <c r="AQ13" s="23">
        <v>152</v>
      </c>
      <c r="AR13" s="23">
        <v>129</v>
      </c>
      <c r="AS13" s="18" t="s">
        <v>75</v>
      </c>
      <c r="AT13" s="18" t="s">
        <v>69</v>
      </c>
      <c r="AU13" s="18" t="s">
        <v>75</v>
      </c>
      <c r="AV13" s="18" t="s">
        <v>76</v>
      </c>
      <c r="AW13" s="24">
        <v>1500</v>
      </c>
      <c r="AX13" s="18" t="s">
        <v>75</v>
      </c>
      <c r="AY13" s="18" t="s">
        <v>75</v>
      </c>
      <c r="AZ13" s="18" t="s">
        <v>75</v>
      </c>
      <c r="BA13" s="18" t="s">
        <v>69</v>
      </c>
      <c r="BB13" s="18" t="s">
        <v>69</v>
      </c>
      <c r="BC13" s="18" t="s">
        <v>69</v>
      </c>
      <c r="BD13" s="18" t="s">
        <v>72</v>
      </c>
      <c r="BE13" s="18" t="s">
        <v>72</v>
      </c>
      <c r="BF13" s="18">
        <v>1</v>
      </c>
      <c r="BG13" s="25" t="s">
        <v>88</v>
      </c>
    </row>
    <row r="14" spans="1:59" ht="28.5" customHeight="1">
      <c r="A14" s="11">
        <v>10</v>
      </c>
      <c r="B14" s="11" t="s">
        <v>63</v>
      </c>
      <c r="C14" s="12" t="s">
        <v>94</v>
      </c>
      <c r="D14" s="26" t="s">
        <v>122</v>
      </c>
      <c r="E14" s="13">
        <v>1969</v>
      </c>
      <c r="F14" s="13">
        <v>1969</v>
      </c>
      <c r="G14" s="11" t="s">
        <v>123</v>
      </c>
      <c r="H14" s="14" t="s">
        <v>67</v>
      </c>
      <c r="I14" s="15">
        <v>5</v>
      </c>
      <c r="J14" s="15">
        <v>5</v>
      </c>
      <c r="K14" s="11">
        <v>4</v>
      </c>
      <c r="L14" s="11">
        <v>0</v>
      </c>
      <c r="M14" s="15">
        <f t="shared" si="0"/>
        <v>60</v>
      </c>
      <c r="N14" s="11">
        <v>60</v>
      </c>
      <c r="O14" s="15">
        <v>0</v>
      </c>
      <c r="P14" s="16">
        <f t="shared" si="1"/>
        <v>3588</v>
      </c>
      <c r="Q14" s="17">
        <v>2712</v>
      </c>
      <c r="R14" s="17">
        <v>0</v>
      </c>
      <c r="S14" s="17">
        <v>602.1</v>
      </c>
      <c r="T14" s="17">
        <v>0</v>
      </c>
      <c r="U14" s="11">
        <v>273.89999999999998</v>
      </c>
      <c r="V14" s="38">
        <v>0</v>
      </c>
      <c r="W14" s="39">
        <v>0</v>
      </c>
      <c r="X14" s="38">
        <f t="shared" si="2"/>
        <v>876</v>
      </c>
      <c r="Y14" s="18" t="s">
        <v>124</v>
      </c>
      <c r="Z14" s="19">
        <v>4288</v>
      </c>
      <c r="AA14" s="57">
        <v>711</v>
      </c>
      <c r="AB14" s="19">
        <f t="shared" si="3"/>
        <v>3577</v>
      </c>
      <c r="AC14" s="57">
        <v>1221</v>
      </c>
      <c r="AD14" s="19">
        <f t="shared" si="4"/>
        <v>2356</v>
      </c>
      <c r="AE14" s="18">
        <v>0</v>
      </c>
      <c r="AF14" s="18" t="s">
        <v>69</v>
      </c>
      <c r="AG14" s="18" t="s">
        <v>69</v>
      </c>
      <c r="AH14" s="18" t="s">
        <v>69</v>
      </c>
      <c r="AI14" s="18" t="s">
        <v>70</v>
      </c>
      <c r="AJ14" s="20" t="s">
        <v>71</v>
      </c>
      <c r="AK14" s="18" t="s">
        <v>72</v>
      </c>
      <c r="AL14" s="18" t="s">
        <v>69</v>
      </c>
      <c r="AM14" s="18" t="s">
        <v>125</v>
      </c>
      <c r="AN14" s="18">
        <v>2</v>
      </c>
      <c r="AO14" s="21" t="s">
        <v>73</v>
      </c>
      <c r="AP14" s="22" t="s">
        <v>126</v>
      </c>
      <c r="AQ14" s="23">
        <v>135</v>
      </c>
      <c r="AR14" s="23">
        <v>120</v>
      </c>
      <c r="AS14" s="18" t="s">
        <v>75</v>
      </c>
      <c r="AT14" s="18" t="s">
        <v>69</v>
      </c>
      <c r="AU14" s="18" t="s">
        <v>75</v>
      </c>
      <c r="AV14" s="18" t="s">
        <v>76</v>
      </c>
      <c r="AW14" s="24">
        <v>1500</v>
      </c>
      <c r="AX14" s="18" t="s">
        <v>75</v>
      </c>
      <c r="AY14" s="18" t="s">
        <v>75</v>
      </c>
      <c r="AZ14" s="18" t="s">
        <v>75</v>
      </c>
      <c r="BA14" s="18" t="s">
        <v>69</v>
      </c>
      <c r="BB14" s="18" t="s">
        <v>69</v>
      </c>
      <c r="BC14" s="18" t="s">
        <v>72</v>
      </c>
      <c r="BD14" s="18" t="s">
        <v>72</v>
      </c>
      <c r="BE14" s="18" t="s">
        <v>72</v>
      </c>
      <c r="BF14" s="18">
        <v>1</v>
      </c>
      <c r="BG14" s="25" t="s">
        <v>88</v>
      </c>
    </row>
    <row r="15" spans="1:59" ht="28.5" customHeight="1">
      <c r="A15" s="11">
        <v>11</v>
      </c>
      <c r="B15" s="11" t="s">
        <v>63</v>
      </c>
      <c r="C15" s="12" t="s">
        <v>94</v>
      </c>
      <c r="D15" s="26" t="s">
        <v>127</v>
      </c>
      <c r="E15" s="13" t="s">
        <v>128</v>
      </c>
      <c r="F15" s="13" t="s">
        <v>128</v>
      </c>
      <c r="G15" s="11" t="s">
        <v>66</v>
      </c>
      <c r="H15" s="14" t="s">
        <v>67</v>
      </c>
      <c r="I15" s="15">
        <v>4</v>
      </c>
      <c r="J15" s="15">
        <v>4</v>
      </c>
      <c r="K15" s="11">
        <v>6</v>
      </c>
      <c r="L15" s="11">
        <v>0</v>
      </c>
      <c r="M15" s="15">
        <f t="shared" si="0"/>
        <v>64</v>
      </c>
      <c r="N15" s="11">
        <v>60</v>
      </c>
      <c r="O15" s="15">
        <v>4</v>
      </c>
      <c r="P15" s="16">
        <f t="shared" si="1"/>
        <v>6187.7999999999993</v>
      </c>
      <c r="Q15" s="17">
        <v>3563</v>
      </c>
      <c r="R15" s="17">
        <v>204.1</v>
      </c>
      <c r="S15" s="17">
        <v>963.3</v>
      </c>
      <c r="T15" s="17">
        <v>1108.7</v>
      </c>
      <c r="U15" s="11">
        <f>116.8+231.9</f>
        <v>348.7</v>
      </c>
      <c r="V15" s="38">
        <v>0</v>
      </c>
      <c r="W15" s="39">
        <v>0</v>
      </c>
      <c r="X15" s="38">
        <f t="shared" si="2"/>
        <v>2420.6999999999998</v>
      </c>
      <c r="Y15" s="18" t="s">
        <v>129</v>
      </c>
      <c r="Z15" s="19">
        <v>4250</v>
      </c>
      <c r="AA15" s="57">
        <f>535+861</f>
        <v>1396</v>
      </c>
      <c r="AB15" s="19">
        <f t="shared" si="3"/>
        <v>2854</v>
      </c>
      <c r="AC15" s="57">
        <f>527+362</f>
        <v>889</v>
      </c>
      <c r="AD15" s="19">
        <f t="shared" si="4"/>
        <v>1965</v>
      </c>
      <c r="AE15" s="18">
        <v>0</v>
      </c>
      <c r="AF15" s="18" t="s">
        <v>69</v>
      </c>
      <c r="AG15" s="18" t="s">
        <v>69</v>
      </c>
      <c r="AH15" s="18" t="s">
        <v>69</v>
      </c>
      <c r="AI15" s="18" t="s">
        <v>70</v>
      </c>
      <c r="AJ15" s="20" t="s">
        <v>71</v>
      </c>
      <c r="AK15" s="18" t="s">
        <v>69</v>
      </c>
      <c r="AL15" s="18" t="s">
        <v>69</v>
      </c>
      <c r="AM15" s="18" t="s">
        <v>69</v>
      </c>
      <c r="AN15" s="18">
        <v>2</v>
      </c>
      <c r="AO15" s="21" t="s">
        <v>130</v>
      </c>
      <c r="AP15" s="22" t="s">
        <v>131</v>
      </c>
      <c r="AQ15" s="23">
        <v>180</v>
      </c>
      <c r="AR15" s="23">
        <v>159</v>
      </c>
      <c r="AS15" s="18" t="s">
        <v>75</v>
      </c>
      <c r="AT15" s="18" t="s">
        <v>69</v>
      </c>
      <c r="AU15" s="18" t="s">
        <v>75</v>
      </c>
      <c r="AV15" s="18" t="s">
        <v>76</v>
      </c>
      <c r="AW15" s="24">
        <v>1500</v>
      </c>
      <c r="AX15" s="18" t="s">
        <v>75</v>
      </c>
      <c r="AY15" s="18" t="s">
        <v>75</v>
      </c>
      <c r="AZ15" s="18" t="s">
        <v>75</v>
      </c>
      <c r="BA15" s="18" t="s">
        <v>69</v>
      </c>
      <c r="BB15" s="18" t="s">
        <v>69</v>
      </c>
      <c r="BC15" s="18" t="s">
        <v>69</v>
      </c>
      <c r="BD15" s="18" t="s">
        <v>69</v>
      </c>
      <c r="BE15" s="18" t="s">
        <v>72</v>
      </c>
      <c r="BF15" s="18">
        <v>2</v>
      </c>
      <c r="BG15" s="25" t="s">
        <v>132</v>
      </c>
    </row>
    <row r="16" spans="1:59" ht="28.5" customHeight="1">
      <c r="A16" s="11">
        <v>12</v>
      </c>
      <c r="B16" s="11" t="s">
        <v>63</v>
      </c>
      <c r="C16" s="12" t="s">
        <v>94</v>
      </c>
      <c r="D16" s="26" t="s">
        <v>133</v>
      </c>
      <c r="E16" s="13">
        <v>1966</v>
      </c>
      <c r="F16" s="13">
        <v>1966</v>
      </c>
      <c r="G16" s="11" t="s">
        <v>134</v>
      </c>
      <c r="H16" s="14" t="s">
        <v>67</v>
      </c>
      <c r="I16" s="15">
        <v>5</v>
      </c>
      <c r="J16" s="15">
        <v>5</v>
      </c>
      <c r="K16" s="11">
        <v>4</v>
      </c>
      <c r="L16" s="11">
        <v>0</v>
      </c>
      <c r="M16" s="15">
        <f t="shared" si="0"/>
        <v>60</v>
      </c>
      <c r="N16" s="11">
        <v>58</v>
      </c>
      <c r="O16" s="15">
        <v>2</v>
      </c>
      <c r="P16" s="16">
        <f t="shared" si="1"/>
        <v>3914.1</v>
      </c>
      <c r="Q16" s="17">
        <v>2584.1</v>
      </c>
      <c r="R16" s="17">
        <v>465.6</v>
      </c>
      <c r="S16" s="17">
        <v>591.20000000000005</v>
      </c>
      <c r="T16" s="17">
        <v>0</v>
      </c>
      <c r="U16" s="11">
        <v>273.2</v>
      </c>
      <c r="V16" s="38">
        <v>0</v>
      </c>
      <c r="W16" s="39">
        <v>0</v>
      </c>
      <c r="X16" s="38">
        <f t="shared" si="2"/>
        <v>864.40000000000009</v>
      </c>
      <c r="Y16" s="18" t="s">
        <v>135</v>
      </c>
      <c r="Z16" s="19">
        <v>3205.8</v>
      </c>
      <c r="AA16" s="57">
        <v>1135</v>
      </c>
      <c r="AB16" s="19">
        <f t="shared" si="3"/>
        <v>2070.8000000000002</v>
      </c>
      <c r="AC16" s="57">
        <v>222</v>
      </c>
      <c r="AD16" s="19">
        <f t="shared" si="4"/>
        <v>1848.8000000000002</v>
      </c>
      <c r="AE16" s="18">
        <v>0</v>
      </c>
      <c r="AF16" s="18" t="s">
        <v>69</v>
      </c>
      <c r="AG16" s="18" t="s">
        <v>69</v>
      </c>
      <c r="AH16" s="18" t="s">
        <v>69</v>
      </c>
      <c r="AI16" s="18" t="s">
        <v>70</v>
      </c>
      <c r="AJ16" s="20" t="s">
        <v>71</v>
      </c>
      <c r="AK16" s="18" t="s">
        <v>69</v>
      </c>
      <c r="AL16" s="18" t="s">
        <v>69</v>
      </c>
      <c r="AM16" s="18" t="s">
        <v>69</v>
      </c>
      <c r="AN16" s="18">
        <v>2</v>
      </c>
      <c r="AO16" s="21" t="s">
        <v>130</v>
      </c>
      <c r="AP16" s="22" t="s">
        <v>136</v>
      </c>
      <c r="AQ16" s="23">
        <v>129</v>
      </c>
      <c r="AR16" s="23">
        <v>116</v>
      </c>
      <c r="AS16" s="18" t="s">
        <v>75</v>
      </c>
      <c r="AT16" s="18" t="s">
        <v>69</v>
      </c>
      <c r="AU16" s="18" t="s">
        <v>75</v>
      </c>
      <c r="AV16" s="18" t="s">
        <v>76</v>
      </c>
      <c r="AW16" s="24">
        <v>1500</v>
      </c>
      <c r="AX16" s="18" t="s">
        <v>75</v>
      </c>
      <c r="AY16" s="18" t="s">
        <v>75</v>
      </c>
      <c r="AZ16" s="18" t="s">
        <v>75</v>
      </c>
      <c r="BA16" s="18" t="s">
        <v>69</v>
      </c>
      <c r="BB16" s="18" t="s">
        <v>69</v>
      </c>
      <c r="BC16" s="18" t="s">
        <v>72</v>
      </c>
      <c r="BD16" s="18" t="s">
        <v>72</v>
      </c>
      <c r="BE16" s="18" t="s">
        <v>72</v>
      </c>
      <c r="BF16" s="18">
        <v>1</v>
      </c>
      <c r="BG16" s="25" t="s">
        <v>88</v>
      </c>
    </row>
    <row r="17" spans="1:59" ht="28.5" customHeight="1">
      <c r="A17" s="11">
        <v>13</v>
      </c>
      <c r="B17" s="11" t="s">
        <v>63</v>
      </c>
      <c r="C17" s="12" t="s">
        <v>94</v>
      </c>
      <c r="D17" s="26" t="s">
        <v>137</v>
      </c>
      <c r="E17" s="13">
        <v>1973</v>
      </c>
      <c r="F17" s="13">
        <v>1973</v>
      </c>
      <c r="G17" s="11" t="s">
        <v>138</v>
      </c>
      <c r="H17" s="14" t="s">
        <v>67</v>
      </c>
      <c r="I17" s="15">
        <v>5</v>
      </c>
      <c r="J17" s="15">
        <v>5</v>
      </c>
      <c r="K17" s="11">
        <v>4</v>
      </c>
      <c r="L17" s="11">
        <v>0</v>
      </c>
      <c r="M17" s="15">
        <f t="shared" si="0"/>
        <v>57</v>
      </c>
      <c r="N17" s="11">
        <v>56</v>
      </c>
      <c r="O17" s="15">
        <v>1</v>
      </c>
      <c r="P17" s="16">
        <f t="shared" si="1"/>
        <v>4542.3</v>
      </c>
      <c r="Q17" s="17">
        <v>2703</v>
      </c>
      <c r="R17" s="17">
        <v>802</v>
      </c>
      <c r="S17" s="17">
        <v>768.1</v>
      </c>
      <c r="T17" s="17">
        <v>0</v>
      </c>
      <c r="U17" s="58">
        <v>265.8</v>
      </c>
      <c r="V17" s="38">
        <v>3.4</v>
      </c>
      <c r="W17" s="39">
        <v>0</v>
      </c>
      <c r="X17" s="38">
        <f t="shared" si="2"/>
        <v>1037.3000000000002</v>
      </c>
      <c r="Y17" s="18" t="s">
        <v>139</v>
      </c>
      <c r="Z17" s="19">
        <v>5380.8</v>
      </c>
      <c r="AA17" s="57">
        <v>1303</v>
      </c>
      <c r="AB17" s="19">
        <f t="shared" si="3"/>
        <v>4077.8</v>
      </c>
      <c r="AC17" s="57">
        <v>982</v>
      </c>
      <c r="AD17" s="19">
        <f t="shared" si="4"/>
        <v>3095.8</v>
      </c>
      <c r="AE17" s="18">
        <v>0</v>
      </c>
      <c r="AF17" s="18" t="s">
        <v>69</v>
      </c>
      <c r="AG17" s="18" t="s">
        <v>69</v>
      </c>
      <c r="AH17" s="18" t="s">
        <v>69</v>
      </c>
      <c r="AI17" s="18" t="s">
        <v>70</v>
      </c>
      <c r="AJ17" s="20" t="s">
        <v>71</v>
      </c>
      <c r="AK17" s="18" t="s">
        <v>72</v>
      </c>
      <c r="AL17" s="18" t="s">
        <v>69</v>
      </c>
      <c r="AM17" s="18" t="s">
        <v>140</v>
      </c>
      <c r="AN17" s="18">
        <v>2</v>
      </c>
      <c r="AO17" s="21" t="s">
        <v>130</v>
      </c>
      <c r="AP17" s="22" t="s">
        <v>141</v>
      </c>
      <c r="AQ17" s="23">
        <v>131</v>
      </c>
      <c r="AR17" s="23">
        <v>117</v>
      </c>
      <c r="AS17" s="18" t="s">
        <v>75</v>
      </c>
      <c r="AT17" s="18" t="s">
        <v>69</v>
      </c>
      <c r="AU17" s="18" t="s">
        <v>75</v>
      </c>
      <c r="AV17" s="18" t="s">
        <v>76</v>
      </c>
      <c r="AW17" s="24">
        <v>1500</v>
      </c>
      <c r="AX17" s="18" t="s">
        <v>75</v>
      </c>
      <c r="AY17" s="18" t="s">
        <v>75</v>
      </c>
      <c r="AZ17" s="18" t="s">
        <v>75</v>
      </c>
      <c r="BA17" s="18" t="s">
        <v>69</v>
      </c>
      <c r="BB17" s="18" t="s">
        <v>69</v>
      </c>
      <c r="BC17" s="18" t="s">
        <v>69</v>
      </c>
      <c r="BD17" s="18" t="s">
        <v>72</v>
      </c>
      <c r="BE17" s="18" t="s">
        <v>72</v>
      </c>
      <c r="BF17" s="18">
        <v>1</v>
      </c>
      <c r="BG17" s="25" t="s">
        <v>88</v>
      </c>
    </row>
    <row r="18" spans="1:59" ht="28.5" customHeight="1">
      <c r="A18" s="11">
        <v>14</v>
      </c>
      <c r="B18" s="11" t="s">
        <v>63</v>
      </c>
      <c r="C18" s="12" t="s">
        <v>94</v>
      </c>
      <c r="D18" s="26" t="s">
        <v>142</v>
      </c>
      <c r="E18" s="13">
        <v>1967</v>
      </c>
      <c r="F18" s="13">
        <v>1967</v>
      </c>
      <c r="G18" s="11" t="s">
        <v>143</v>
      </c>
      <c r="H18" s="14" t="s">
        <v>67</v>
      </c>
      <c r="I18" s="15">
        <v>5</v>
      </c>
      <c r="J18" s="15">
        <v>5</v>
      </c>
      <c r="K18" s="11">
        <v>6</v>
      </c>
      <c r="L18" s="11">
        <v>0</v>
      </c>
      <c r="M18" s="15">
        <f t="shared" si="0"/>
        <v>90</v>
      </c>
      <c r="N18" s="11">
        <v>90</v>
      </c>
      <c r="O18" s="15">
        <v>0</v>
      </c>
      <c r="P18" s="16">
        <f t="shared" si="1"/>
        <v>5805</v>
      </c>
      <c r="Q18" s="17">
        <v>4412.3</v>
      </c>
      <c r="R18" s="17">
        <v>0</v>
      </c>
      <c r="S18" s="17">
        <v>981.8</v>
      </c>
      <c r="T18" s="17">
        <v>0</v>
      </c>
      <c r="U18" s="11">
        <v>410.9</v>
      </c>
      <c r="V18" s="38">
        <v>0</v>
      </c>
      <c r="W18" s="39">
        <v>0</v>
      </c>
      <c r="X18" s="38">
        <f t="shared" si="2"/>
        <v>1392.6999999999998</v>
      </c>
      <c r="Y18" s="18" t="s">
        <v>144</v>
      </c>
      <c r="Z18" s="19">
        <v>3210.5</v>
      </c>
      <c r="AA18" s="57">
        <v>1144</v>
      </c>
      <c r="AB18" s="19">
        <f t="shared" si="3"/>
        <v>2066.5</v>
      </c>
      <c r="AC18" s="57">
        <f>490+229</f>
        <v>719</v>
      </c>
      <c r="AD18" s="19">
        <f t="shared" si="4"/>
        <v>1347.5</v>
      </c>
      <c r="AE18" s="18">
        <v>0</v>
      </c>
      <c r="AF18" s="18" t="s">
        <v>69</v>
      </c>
      <c r="AG18" s="18" t="s">
        <v>69</v>
      </c>
      <c r="AH18" s="18" t="s">
        <v>69</v>
      </c>
      <c r="AI18" s="18" t="s">
        <v>70</v>
      </c>
      <c r="AJ18" s="20" t="s">
        <v>71</v>
      </c>
      <c r="AK18" s="18" t="s">
        <v>72</v>
      </c>
      <c r="AL18" s="18" t="s">
        <v>69</v>
      </c>
      <c r="AM18" s="18" t="s">
        <v>125</v>
      </c>
      <c r="AN18" s="18">
        <v>2</v>
      </c>
      <c r="AO18" s="21" t="s">
        <v>145</v>
      </c>
      <c r="AP18" s="22" t="s">
        <v>146</v>
      </c>
      <c r="AQ18" s="23">
        <v>236</v>
      </c>
      <c r="AR18" s="23">
        <v>208</v>
      </c>
      <c r="AS18" s="18" t="s">
        <v>75</v>
      </c>
      <c r="AT18" s="18" t="s">
        <v>69</v>
      </c>
      <c r="AU18" s="18" t="s">
        <v>75</v>
      </c>
      <c r="AV18" s="18" t="s">
        <v>76</v>
      </c>
      <c r="AW18" s="24">
        <v>1500</v>
      </c>
      <c r="AX18" s="18" t="s">
        <v>75</v>
      </c>
      <c r="AY18" s="18" t="s">
        <v>75</v>
      </c>
      <c r="AZ18" s="18" t="s">
        <v>75</v>
      </c>
      <c r="BA18" s="18" t="s">
        <v>69</v>
      </c>
      <c r="BB18" s="18" t="s">
        <v>69</v>
      </c>
      <c r="BC18" s="18" t="s">
        <v>72</v>
      </c>
      <c r="BD18" s="18" t="s">
        <v>72</v>
      </c>
      <c r="BE18" s="18" t="s">
        <v>72</v>
      </c>
      <c r="BF18" s="18">
        <v>1</v>
      </c>
      <c r="BG18" s="25" t="s">
        <v>88</v>
      </c>
    </row>
    <row r="19" spans="1:59" ht="28.5" customHeight="1">
      <c r="A19" s="11">
        <v>15</v>
      </c>
      <c r="B19" s="11" t="s">
        <v>63</v>
      </c>
      <c r="C19" s="12" t="s">
        <v>94</v>
      </c>
      <c r="D19" s="26" t="s">
        <v>147</v>
      </c>
      <c r="E19" s="13">
        <v>1967</v>
      </c>
      <c r="F19" s="13">
        <v>1967</v>
      </c>
      <c r="G19" s="11" t="s">
        <v>66</v>
      </c>
      <c r="H19" s="14" t="s">
        <v>67</v>
      </c>
      <c r="I19" s="15">
        <v>5</v>
      </c>
      <c r="J19" s="15">
        <v>5</v>
      </c>
      <c r="K19" s="11">
        <v>4</v>
      </c>
      <c r="L19" s="11">
        <v>0</v>
      </c>
      <c r="M19" s="15">
        <f t="shared" si="0"/>
        <v>59</v>
      </c>
      <c r="N19" s="11">
        <v>56</v>
      </c>
      <c r="O19" s="15">
        <v>3</v>
      </c>
      <c r="P19" s="16">
        <f t="shared" si="1"/>
        <v>3961.5</v>
      </c>
      <c r="Q19" s="17">
        <v>2519.5</v>
      </c>
      <c r="R19" s="17">
        <v>585</v>
      </c>
      <c r="S19" s="17">
        <v>581.20000000000005</v>
      </c>
      <c r="T19" s="17">
        <v>0</v>
      </c>
      <c r="U19" s="11">
        <v>275.8</v>
      </c>
      <c r="V19" s="38">
        <v>0</v>
      </c>
      <c r="W19" s="39">
        <v>0</v>
      </c>
      <c r="X19" s="38">
        <f t="shared" si="2"/>
        <v>857</v>
      </c>
      <c r="Y19" s="18" t="s">
        <v>148</v>
      </c>
      <c r="Z19" s="19">
        <v>4128.1000000000004</v>
      </c>
      <c r="AA19" s="57">
        <v>1136</v>
      </c>
      <c r="AB19" s="19">
        <f t="shared" si="3"/>
        <v>2992.1000000000004</v>
      </c>
      <c r="AC19" s="57"/>
      <c r="AD19" s="19"/>
      <c r="AE19" s="18">
        <v>0</v>
      </c>
      <c r="AF19" s="18" t="s">
        <v>69</v>
      </c>
      <c r="AG19" s="18" t="s">
        <v>69</v>
      </c>
      <c r="AH19" s="18" t="s">
        <v>69</v>
      </c>
      <c r="AI19" s="18" t="s">
        <v>70</v>
      </c>
      <c r="AJ19" s="20" t="s">
        <v>71</v>
      </c>
      <c r="AK19" s="18" t="s">
        <v>69</v>
      </c>
      <c r="AL19" s="18" t="s">
        <v>69</v>
      </c>
      <c r="AM19" s="18" t="s">
        <v>102</v>
      </c>
      <c r="AN19" s="18">
        <v>2</v>
      </c>
      <c r="AO19" s="21" t="s">
        <v>149</v>
      </c>
      <c r="AP19" s="22" t="s">
        <v>150</v>
      </c>
      <c r="AQ19" s="23"/>
      <c r="AR19" s="23"/>
      <c r="AS19" s="18" t="s">
        <v>75</v>
      </c>
      <c r="AT19" s="18" t="s">
        <v>69</v>
      </c>
      <c r="AU19" s="18" t="s">
        <v>75</v>
      </c>
      <c r="AV19" s="18" t="s">
        <v>76</v>
      </c>
      <c r="AW19" s="24">
        <v>1500</v>
      </c>
      <c r="AX19" s="18" t="s">
        <v>75</v>
      </c>
      <c r="AY19" s="18" t="s">
        <v>75</v>
      </c>
      <c r="AZ19" s="18" t="s">
        <v>75</v>
      </c>
      <c r="BA19" s="18" t="s">
        <v>69</v>
      </c>
      <c r="BB19" s="18" t="s">
        <v>69</v>
      </c>
      <c r="BC19" s="18"/>
      <c r="BD19" s="18"/>
      <c r="BE19" s="18"/>
      <c r="BF19" s="18"/>
      <c r="BG19" s="25"/>
    </row>
    <row r="20" spans="1:59" ht="28.5" customHeight="1">
      <c r="A20" s="11">
        <v>16</v>
      </c>
      <c r="B20" s="11" t="s">
        <v>63</v>
      </c>
      <c r="C20" s="12" t="s">
        <v>151</v>
      </c>
      <c r="D20" s="26" t="s">
        <v>152</v>
      </c>
      <c r="E20" s="13">
        <v>1947</v>
      </c>
      <c r="F20" s="13">
        <v>1947</v>
      </c>
      <c r="G20" s="11" t="s">
        <v>66</v>
      </c>
      <c r="H20" s="14" t="s">
        <v>67</v>
      </c>
      <c r="I20" s="15">
        <v>1</v>
      </c>
      <c r="J20" s="15">
        <v>1</v>
      </c>
      <c r="K20" s="11" t="s">
        <v>80</v>
      </c>
      <c r="L20" s="11">
        <v>0</v>
      </c>
      <c r="M20" s="15">
        <f t="shared" si="0"/>
        <v>2</v>
      </c>
      <c r="N20" s="11">
        <v>2</v>
      </c>
      <c r="O20" s="15">
        <v>0</v>
      </c>
      <c r="P20" s="16">
        <f t="shared" si="1"/>
        <v>69.97</v>
      </c>
      <c r="Q20" s="17">
        <v>69.97</v>
      </c>
      <c r="R20" s="17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38">
        <f t="shared" si="2"/>
        <v>0</v>
      </c>
      <c r="Y20" s="18" t="s">
        <v>153</v>
      </c>
      <c r="Z20" s="19">
        <v>1021.5</v>
      </c>
      <c r="AA20" s="57">
        <v>170</v>
      </c>
      <c r="AB20" s="19">
        <f t="shared" si="3"/>
        <v>851.5</v>
      </c>
      <c r="AC20" s="57">
        <v>0</v>
      </c>
      <c r="AD20" s="19">
        <f t="shared" si="4"/>
        <v>851.5</v>
      </c>
      <c r="AE20" s="18">
        <v>0</v>
      </c>
      <c r="AF20" s="18" t="s">
        <v>69</v>
      </c>
      <c r="AG20" s="18" t="s">
        <v>69</v>
      </c>
      <c r="AH20" s="18" t="s">
        <v>69</v>
      </c>
      <c r="AI20" s="18" t="s">
        <v>70</v>
      </c>
      <c r="AJ20" s="20" t="s">
        <v>154</v>
      </c>
      <c r="AK20" s="18" t="s">
        <v>69</v>
      </c>
      <c r="AL20" s="18" t="s">
        <v>69</v>
      </c>
      <c r="AM20" s="18" t="s">
        <v>69</v>
      </c>
      <c r="AN20" s="18">
        <v>6</v>
      </c>
      <c r="AO20" s="21" t="s">
        <v>85</v>
      </c>
      <c r="AP20" s="22" t="s">
        <v>155</v>
      </c>
      <c r="AQ20" s="23">
        <v>6</v>
      </c>
      <c r="AR20" s="23">
        <v>6</v>
      </c>
      <c r="AS20" s="18" t="s">
        <v>69</v>
      </c>
      <c r="AT20" s="18" t="s">
        <v>75</v>
      </c>
      <c r="AU20" s="18" t="s">
        <v>69</v>
      </c>
      <c r="AV20" s="18" t="s">
        <v>87</v>
      </c>
      <c r="AW20" s="24" t="s">
        <v>69</v>
      </c>
      <c r="AX20" s="18" t="s">
        <v>156</v>
      </c>
      <c r="AY20" s="18" t="s">
        <v>69</v>
      </c>
      <c r="AZ20" s="18" t="s">
        <v>75</v>
      </c>
      <c r="BA20" s="18" t="s">
        <v>69</v>
      </c>
      <c r="BB20" s="18" t="s">
        <v>69</v>
      </c>
      <c r="BC20" s="18" t="s">
        <v>69</v>
      </c>
      <c r="BD20" s="18" t="s">
        <v>69</v>
      </c>
      <c r="BE20" s="18" t="s">
        <v>72</v>
      </c>
      <c r="BF20" s="18">
        <v>1</v>
      </c>
      <c r="BG20" s="25" t="s">
        <v>88</v>
      </c>
    </row>
    <row r="21" spans="1:59" ht="28.5" customHeight="1">
      <c r="A21" s="11">
        <v>17</v>
      </c>
      <c r="B21" s="11" t="s">
        <v>63</v>
      </c>
      <c r="C21" s="27" t="s">
        <v>157</v>
      </c>
      <c r="D21" s="28" t="s">
        <v>158</v>
      </c>
      <c r="E21" s="29" t="s">
        <v>159</v>
      </c>
      <c r="F21" s="29" t="s">
        <v>159</v>
      </c>
      <c r="G21" s="11" t="s">
        <v>66</v>
      </c>
      <c r="H21" s="14" t="s">
        <v>67</v>
      </c>
      <c r="I21" s="30">
        <v>2</v>
      </c>
      <c r="J21" s="30">
        <v>2</v>
      </c>
      <c r="K21" s="11">
        <v>1</v>
      </c>
      <c r="L21" s="11">
        <v>0</v>
      </c>
      <c r="M21" s="15">
        <f t="shared" si="0"/>
        <v>12</v>
      </c>
      <c r="N21" s="11">
        <v>12</v>
      </c>
      <c r="O21" s="15">
        <v>0</v>
      </c>
      <c r="P21" s="16">
        <f t="shared" si="1"/>
        <v>490.3</v>
      </c>
      <c r="Q21" s="16">
        <v>420.3</v>
      </c>
      <c r="R21" s="17">
        <v>0</v>
      </c>
      <c r="S21" s="17">
        <v>17</v>
      </c>
      <c r="T21" s="17">
        <v>0</v>
      </c>
      <c r="U21" s="58">
        <f>35.4+17.6</f>
        <v>53</v>
      </c>
      <c r="V21" s="38">
        <v>0</v>
      </c>
      <c r="W21" s="39">
        <v>0</v>
      </c>
      <c r="X21" s="38">
        <f t="shared" si="2"/>
        <v>70</v>
      </c>
      <c r="Y21" s="18" t="s">
        <v>160</v>
      </c>
      <c r="Z21" s="19">
        <v>1143.3</v>
      </c>
      <c r="AA21" s="57">
        <v>411</v>
      </c>
      <c r="AB21" s="19">
        <f t="shared" si="3"/>
        <v>732.3</v>
      </c>
      <c r="AC21" s="57">
        <v>0</v>
      </c>
      <c r="AD21" s="19">
        <f t="shared" si="4"/>
        <v>732.3</v>
      </c>
      <c r="AE21" s="18">
        <v>0</v>
      </c>
      <c r="AF21" s="18" t="s">
        <v>69</v>
      </c>
      <c r="AG21" s="18" t="s">
        <v>69</v>
      </c>
      <c r="AH21" s="18" t="s">
        <v>69</v>
      </c>
      <c r="AI21" s="18" t="s">
        <v>70</v>
      </c>
      <c r="AJ21" s="20" t="s">
        <v>161</v>
      </c>
      <c r="AK21" s="18" t="s">
        <v>69</v>
      </c>
      <c r="AL21" s="18" t="s">
        <v>69</v>
      </c>
      <c r="AM21" s="18" t="s">
        <v>69</v>
      </c>
      <c r="AN21" s="18">
        <v>4</v>
      </c>
      <c r="AO21" s="31" t="s">
        <v>162</v>
      </c>
      <c r="AP21" s="22" t="s">
        <v>163</v>
      </c>
      <c r="AQ21" s="23">
        <v>28</v>
      </c>
      <c r="AR21" s="32">
        <v>26</v>
      </c>
      <c r="AS21" s="18" t="s">
        <v>75</v>
      </c>
      <c r="AT21" s="18" t="s">
        <v>69</v>
      </c>
      <c r="AU21" s="18" t="s">
        <v>69</v>
      </c>
      <c r="AV21" s="18" t="s">
        <v>87</v>
      </c>
      <c r="AW21" s="24" t="s">
        <v>69</v>
      </c>
      <c r="AX21" s="18" t="s">
        <v>75</v>
      </c>
      <c r="AY21" s="18" t="s">
        <v>75</v>
      </c>
      <c r="AZ21" s="18" t="s">
        <v>75</v>
      </c>
      <c r="BA21" s="18" t="s">
        <v>69</v>
      </c>
      <c r="BB21" s="18" t="s">
        <v>69</v>
      </c>
      <c r="BC21" s="18" t="s">
        <v>69</v>
      </c>
      <c r="BD21" s="18" t="s">
        <v>69</v>
      </c>
      <c r="BE21" s="18" t="s">
        <v>72</v>
      </c>
      <c r="BF21" s="18">
        <v>1</v>
      </c>
      <c r="BG21" s="25" t="s">
        <v>88</v>
      </c>
    </row>
    <row r="22" spans="1:59" ht="28.5" customHeight="1">
      <c r="A22" s="11">
        <v>18</v>
      </c>
      <c r="B22" s="11" t="s">
        <v>63</v>
      </c>
      <c r="C22" s="12" t="s">
        <v>164</v>
      </c>
      <c r="D22" s="26" t="s">
        <v>165</v>
      </c>
      <c r="E22" s="13">
        <v>1990</v>
      </c>
      <c r="F22" s="13">
        <v>1990</v>
      </c>
      <c r="G22" s="11" t="s">
        <v>166</v>
      </c>
      <c r="H22" s="14" t="s">
        <v>67</v>
      </c>
      <c r="I22" s="15">
        <v>5</v>
      </c>
      <c r="J22" s="15">
        <v>5</v>
      </c>
      <c r="K22" s="11">
        <v>1</v>
      </c>
      <c r="L22" s="11">
        <v>0</v>
      </c>
      <c r="M22" s="15">
        <f t="shared" si="0"/>
        <v>51</v>
      </c>
      <c r="N22" s="11">
        <v>50</v>
      </c>
      <c r="O22" s="15">
        <v>1</v>
      </c>
      <c r="P22" s="16">
        <f t="shared" si="1"/>
        <v>3612.6000000000004</v>
      </c>
      <c r="Q22" s="17">
        <v>2249.6</v>
      </c>
      <c r="R22" s="17">
        <v>400.8</v>
      </c>
      <c r="S22" s="17">
        <v>564.5</v>
      </c>
      <c r="T22" s="17">
        <v>0</v>
      </c>
      <c r="U22" s="11">
        <f>103.8+293.9</f>
        <v>397.7</v>
      </c>
      <c r="V22" s="38">
        <v>0</v>
      </c>
      <c r="W22" s="39">
        <v>0</v>
      </c>
      <c r="X22" s="38">
        <f t="shared" si="2"/>
        <v>962.2</v>
      </c>
      <c r="Y22" s="18" t="s">
        <v>167</v>
      </c>
      <c r="Z22" s="19">
        <v>3425.6</v>
      </c>
      <c r="AA22" s="57">
        <v>742</v>
      </c>
      <c r="AB22" s="19">
        <f t="shared" si="3"/>
        <v>2683.6</v>
      </c>
      <c r="AC22" s="57">
        <v>490</v>
      </c>
      <c r="AD22" s="19">
        <f t="shared" si="4"/>
        <v>2193.6</v>
      </c>
      <c r="AE22" s="18">
        <v>0</v>
      </c>
      <c r="AF22" s="18" t="s">
        <v>69</v>
      </c>
      <c r="AG22" s="18" t="s">
        <v>69</v>
      </c>
      <c r="AH22" s="18" t="s">
        <v>69</v>
      </c>
      <c r="AI22" s="18" t="s">
        <v>70</v>
      </c>
      <c r="AJ22" s="20" t="s">
        <v>168</v>
      </c>
      <c r="AK22" s="18" t="s">
        <v>69</v>
      </c>
      <c r="AL22" s="18" t="s">
        <v>69</v>
      </c>
      <c r="AM22" s="18" t="s">
        <v>169</v>
      </c>
      <c r="AN22" s="18">
        <v>6</v>
      </c>
      <c r="AO22" s="21" t="s">
        <v>73</v>
      </c>
      <c r="AP22" s="22" t="s">
        <v>170</v>
      </c>
      <c r="AQ22" s="23">
        <v>92</v>
      </c>
      <c r="AR22" s="23">
        <v>73</v>
      </c>
      <c r="AS22" s="18" t="s">
        <v>75</v>
      </c>
      <c r="AT22" s="18" t="s">
        <v>69</v>
      </c>
      <c r="AU22" s="18" t="s">
        <v>75</v>
      </c>
      <c r="AV22" s="18" t="s">
        <v>118</v>
      </c>
      <c r="AW22" s="24">
        <v>1500</v>
      </c>
      <c r="AX22" s="18" t="s">
        <v>75</v>
      </c>
      <c r="AY22" s="18" t="s">
        <v>75</v>
      </c>
      <c r="AZ22" s="18" t="s">
        <v>69</v>
      </c>
      <c r="BA22" s="18" t="s">
        <v>75</v>
      </c>
      <c r="BB22" s="18" t="s">
        <v>69</v>
      </c>
      <c r="BC22" s="18" t="s">
        <v>69</v>
      </c>
      <c r="BD22" s="18" t="s">
        <v>72</v>
      </c>
      <c r="BE22" s="18" t="s">
        <v>72</v>
      </c>
      <c r="BF22" s="18">
        <v>1</v>
      </c>
      <c r="BG22" s="25" t="s">
        <v>171</v>
      </c>
    </row>
    <row r="23" spans="1:59" ht="28.5" customHeight="1">
      <c r="A23" s="11">
        <v>19</v>
      </c>
      <c r="B23" s="11" t="s">
        <v>63</v>
      </c>
      <c r="C23" s="12" t="s">
        <v>164</v>
      </c>
      <c r="D23" s="26" t="s">
        <v>172</v>
      </c>
      <c r="E23" s="13">
        <v>1984</v>
      </c>
      <c r="F23" s="13">
        <v>1984</v>
      </c>
      <c r="G23" s="11" t="s">
        <v>173</v>
      </c>
      <c r="H23" s="14" t="s">
        <v>67</v>
      </c>
      <c r="I23" s="15">
        <v>9</v>
      </c>
      <c r="J23" s="15">
        <v>9</v>
      </c>
      <c r="K23" s="11">
        <v>2</v>
      </c>
      <c r="L23" s="11">
        <v>2</v>
      </c>
      <c r="M23" s="15">
        <f t="shared" si="0"/>
        <v>72</v>
      </c>
      <c r="N23" s="11">
        <v>72</v>
      </c>
      <c r="O23" s="15">
        <v>0</v>
      </c>
      <c r="P23" s="16">
        <f t="shared" si="1"/>
        <v>5459.7</v>
      </c>
      <c r="Q23" s="17">
        <v>3852.5</v>
      </c>
      <c r="R23" s="17">
        <v>0</v>
      </c>
      <c r="S23" s="17">
        <v>485.8</v>
      </c>
      <c r="T23" s="17">
        <v>542.70000000000005</v>
      </c>
      <c r="U23" s="11">
        <v>526.70000000000005</v>
      </c>
      <c r="V23" s="38">
        <v>28.5</v>
      </c>
      <c r="W23" s="58">
        <v>23.5</v>
      </c>
      <c r="X23" s="38">
        <f t="shared" si="2"/>
        <v>1607.2</v>
      </c>
      <c r="Y23" s="18" t="s">
        <v>174</v>
      </c>
      <c r="Z23" s="19">
        <v>3176.8</v>
      </c>
      <c r="AA23" s="57">
        <v>602.4</v>
      </c>
      <c r="AB23" s="19">
        <f t="shared" si="3"/>
        <v>2574.4</v>
      </c>
      <c r="AC23" s="57">
        <v>484.7</v>
      </c>
      <c r="AD23" s="19">
        <f t="shared" si="4"/>
        <v>2089.7000000000003</v>
      </c>
      <c r="AE23" s="18">
        <v>0</v>
      </c>
      <c r="AF23" s="18" t="s">
        <v>69</v>
      </c>
      <c r="AG23" s="18" t="s">
        <v>69</v>
      </c>
      <c r="AH23" s="18" t="s">
        <v>69</v>
      </c>
      <c r="AI23" s="18" t="s">
        <v>70</v>
      </c>
      <c r="AJ23" s="20" t="s">
        <v>175</v>
      </c>
      <c r="AK23" s="18" t="s">
        <v>72</v>
      </c>
      <c r="AL23" s="18" t="s">
        <v>69</v>
      </c>
      <c r="AM23" s="18" t="s">
        <v>102</v>
      </c>
      <c r="AN23" s="18">
        <v>6</v>
      </c>
      <c r="AO23" s="21" t="s">
        <v>176</v>
      </c>
      <c r="AP23" s="22" t="s">
        <v>177</v>
      </c>
      <c r="AQ23" s="23">
        <v>187</v>
      </c>
      <c r="AR23" s="23">
        <v>171</v>
      </c>
      <c r="AS23" s="18" t="s">
        <v>75</v>
      </c>
      <c r="AT23" s="18" t="s">
        <v>69</v>
      </c>
      <c r="AU23" s="18" t="s">
        <v>75</v>
      </c>
      <c r="AV23" s="18" t="s">
        <v>178</v>
      </c>
      <c r="AW23" s="24">
        <v>1700</v>
      </c>
      <c r="AX23" s="18" t="s">
        <v>75</v>
      </c>
      <c r="AY23" s="18" t="s">
        <v>75</v>
      </c>
      <c r="AZ23" s="18" t="s">
        <v>75</v>
      </c>
      <c r="BA23" s="18" t="s">
        <v>69</v>
      </c>
      <c r="BB23" s="18" t="s">
        <v>75</v>
      </c>
      <c r="BC23" s="18" t="s">
        <v>179</v>
      </c>
      <c r="BD23" s="18" t="s">
        <v>179</v>
      </c>
      <c r="BE23" s="18" t="s">
        <v>72</v>
      </c>
      <c r="BF23" s="18"/>
      <c r="BG23" s="25"/>
    </row>
    <row r="24" spans="1:59" ht="28.5" customHeight="1">
      <c r="A24" s="11">
        <v>20</v>
      </c>
      <c r="B24" s="11" t="s">
        <v>63</v>
      </c>
      <c r="C24" s="12" t="s">
        <v>180</v>
      </c>
      <c r="D24" s="26" t="s">
        <v>181</v>
      </c>
      <c r="E24" s="13">
        <v>1960</v>
      </c>
      <c r="F24" s="13">
        <v>1960</v>
      </c>
      <c r="G24" s="11" t="s">
        <v>182</v>
      </c>
      <c r="H24" s="14" t="s">
        <v>67</v>
      </c>
      <c r="I24" s="15">
        <v>4</v>
      </c>
      <c r="J24" s="15">
        <v>4</v>
      </c>
      <c r="K24" s="11">
        <v>4</v>
      </c>
      <c r="L24" s="11">
        <v>0</v>
      </c>
      <c r="M24" s="15">
        <f t="shared" si="0"/>
        <v>64</v>
      </c>
      <c r="N24" s="11">
        <v>64</v>
      </c>
      <c r="O24" s="15">
        <v>0</v>
      </c>
      <c r="P24" s="16">
        <f t="shared" si="1"/>
        <v>3567.9</v>
      </c>
      <c r="Q24" s="17">
        <v>2568.5</v>
      </c>
      <c r="R24" s="17">
        <v>0</v>
      </c>
      <c r="S24" s="17">
        <v>0</v>
      </c>
      <c r="T24" s="17">
        <v>810.1</v>
      </c>
      <c r="U24" s="11">
        <v>189.3</v>
      </c>
      <c r="V24" s="38">
        <v>0</v>
      </c>
      <c r="W24" s="39">
        <v>0</v>
      </c>
      <c r="X24" s="38">
        <f t="shared" si="2"/>
        <v>999.40000000000009</v>
      </c>
      <c r="Y24" s="18" t="s">
        <v>183</v>
      </c>
      <c r="Z24" s="19">
        <v>4034.6</v>
      </c>
      <c r="AA24" s="57">
        <v>875</v>
      </c>
      <c r="AB24" s="19">
        <f t="shared" si="3"/>
        <v>3159.6</v>
      </c>
      <c r="AC24" s="57">
        <f>396+248</f>
        <v>644</v>
      </c>
      <c r="AD24" s="19">
        <f t="shared" si="4"/>
        <v>2515.6</v>
      </c>
      <c r="AE24" s="18">
        <v>0</v>
      </c>
      <c r="AF24" s="18" t="s">
        <v>69</v>
      </c>
      <c r="AG24" s="18" t="s">
        <v>69</v>
      </c>
      <c r="AH24" s="18" t="s">
        <v>69</v>
      </c>
      <c r="AI24" s="18" t="s">
        <v>70</v>
      </c>
      <c r="AJ24" s="20" t="s">
        <v>71</v>
      </c>
      <c r="AK24" s="18" t="s">
        <v>69</v>
      </c>
      <c r="AL24" s="18" t="s">
        <v>69</v>
      </c>
      <c r="AM24" s="18" t="s">
        <v>184</v>
      </c>
      <c r="AN24" s="18">
        <v>2</v>
      </c>
      <c r="AO24" s="21" t="s">
        <v>97</v>
      </c>
      <c r="AP24" s="22" t="s">
        <v>185</v>
      </c>
      <c r="AQ24" s="23">
        <v>141</v>
      </c>
      <c r="AR24" s="23">
        <v>115</v>
      </c>
      <c r="AS24" s="18" t="s">
        <v>75</v>
      </c>
      <c r="AT24" s="18" t="s">
        <v>69</v>
      </c>
      <c r="AU24" s="18" t="s">
        <v>75</v>
      </c>
      <c r="AV24" s="18" t="s">
        <v>76</v>
      </c>
      <c r="AW24" s="24">
        <v>1500</v>
      </c>
      <c r="AX24" s="18" t="s">
        <v>75</v>
      </c>
      <c r="AY24" s="18" t="s">
        <v>75</v>
      </c>
      <c r="AZ24" s="18" t="s">
        <v>75</v>
      </c>
      <c r="BA24" s="18" t="s">
        <v>69</v>
      </c>
      <c r="BB24" s="18" t="s">
        <v>69</v>
      </c>
      <c r="BC24" s="18" t="s">
        <v>72</v>
      </c>
      <c r="BD24" s="18" t="s">
        <v>72</v>
      </c>
      <c r="BE24" s="18" t="s">
        <v>72</v>
      </c>
      <c r="BF24" s="18">
        <v>1</v>
      </c>
      <c r="BG24" s="25" t="s">
        <v>186</v>
      </c>
    </row>
    <row r="25" spans="1:59" ht="28.5" customHeight="1">
      <c r="A25" s="11">
        <v>21</v>
      </c>
      <c r="B25" s="11" t="s">
        <v>63</v>
      </c>
      <c r="C25" s="12" t="s">
        <v>180</v>
      </c>
      <c r="D25" s="26" t="s">
        <v>187</v>
      </c>
      <c r="E25" s="13">
        <v>1963</v>
      </c>
      <c r="F25" s="13">
        <v>1963</v>
      </c>
      <c r="G25" s="11" t="s">
        <v>66</v>
      </c>
      <c r="H25" s="14" t="s">
        <v>67</v>
      </c>
      <c r="I25" s="15">
        <v>4</v>
      </c>
      <c r="J25" s="15">
        <v>4</v>
      </c>
      <c r="K25" s="11">
        <v>4</v>
      </c>
      <c r="L25" s="11">
        <v>0</v>
      </c>
      <c r="M25" s="15">
        <f t="shared" si="0"/>
        <v>64</v>
      </c>
      <c r="N25" s="11">
        <v>64</v>
      </c>
      <c r="O25" s="15">
        <v>0</v>
      </c>
      <c r="P25" s="16">
        <f t="shared" si="1"/>
        <v>3555.5</v>
      </c>
      <c r="Q25" s="17">
        <v>2554.3000000000002</v>
      </c>
      <c r="R25" s="17">
        <v>0</v>
      </c>
      <c r="S25" s="17">
        <v>0</v>
      </c>
      <c r="T25" s="17">
        <v>810.7</v>
      </c>
      <c r="U25" s="11">
        <v>190.5</v>
      </c>
      <c r="V25" s="38">
        <v>0</v>
      </c>
      <c r="W25" s="39">
        <v>0</v>
      </c>
      <c r="X25" s="38">
        <f t="shared" si="2"/>
        <v>1001.2</v>
      </c>
      <c r="Y25" s="18" t="s">
        <v>188</v>
      </c>
      <c r="Z25" s="19">
        <v>4607.8999999999996</v>
      </c>
      <c r="AA25" s="57">
        <v>950</v>
      </c>
      <c r="AB25" s="19">
        <f t="shared" si="3"/>
        <v>3657.8999999999996</v>
      </c>
      <c r="AC25" s="57">
        <f>633+56</f>
        <v>689</v>
      </c>
      <c r="AD25" s="19">
        <f t="shared" si="4"/>
        <v>2968.8999999999996</v>
      </c>
      <c r="AE25" s="18">
        <v>0</v>
      </c>
      <c r="AF25" s="18" t="s">
        <v>69</v>
      </c>
      <c r="AG25" s="18" t="s">
        <v>69</v>
      </c>
      <c r="AH25" s="18" t="s">
        <v>69</v>
      </c>
      <c r="AI25" s="18" t="s">
        <v>70</v>
      </c>
      <c r="AJ25" s="20" t="s">
        <v>71</v>
      </c>
      <c r="AK25" s="18" t="s">
        <v>69</v>
      </c>
      <c r="AL25" s="18" t="s">
        <v>69</v>
      </c>
      <c r="AM25" s="18" t="s">
        <v>125</v>
      </c>
      <c r="AN25" s="18">
        <v>2</v>
      </c>
      <c r="AO25" s="21" t="s">
        <v>97</v>
      </c>
      <c r="AP25" s="22" t="s">
        <v>189</v>
      </c>
      <c r="AQ25" s="23">
        <v>123</v>
      </c>
      <c r="AR25" s="23">
        <v>101</v>
      </c>
      <c r="AS25" s="18" t="s">
        <v>75</v>
      </c>
      <c r="AT25" s="18" t="s">
        <v>69</v>
      </c>
      <c r="AU25" s="18" t="s">
        <v>75</v>
      </c>
      <c r="AV25" s="18" t="s">
        <v>118</v>
      </c>
      <c r="AW25" s="24">
        <v>1500</v>
      </c>
      <c r="AX25" s="18" t="s">
        <v>75</v>
      </c>
      <c r="AY25" s="18" t="s">
        <v>75</v>
      </c>
      <c r="AZ25" s="18" t="s">
        <v>75</v>
      </c>
      <c r="BA25" s="18" t="s">
        <v>69</v>
      </c>
      <c r="BB25" s="18" t="s">
        <v>69</v>
      </c>
      <c r="BC25" s="18" t="s">
        <v>69</v>
      </c>
      <c r="BD25" s="18" t="s">
        <v>69</v>
      </c>
      <c r="BE25" s="18" t="s">
        <v>72</v>
      </c>
      <c r="BF25" s="18">
        <v>1</v>
      </c>
      <c r="BG25" s="25" t="s">
        <v>186</v>
      </c>
    </row>
    <row r="26" spans="1:59" ht="28.5" customHeight="1">
      <c r="A26" s="11">
        <v>22</v>
      </c>
      <c r="B26" s="11" t="s">
        <v>63</v>
      </c>
      <c r="C26" s="12" t="s">
        <v>180</v>
      </c>
      <c r="D26" s="26" t="s">
        <v>190</v>
      </c>
      <c r="E26" s="13">
        <v>1961</v>
      </c>
      <c r="F26" s="13">
        <v>1961</v>
      </c>
      <c r="G26" s="11" t="s">
        <v>66</v>
      </c>
      <c r="H26" s="14" t="s">
        <v>67</v>
      </c>
      <c r="I26" s="15">
        <v>2</v>
      </c>
      <c r="J26" s="15">
        <v>2</v>
      </c>
      <c r="K26" s="11">
        <v>2</v>
      </c>
      <c r="L26" s="11">
        <v>0</v>
      </c>
      <c r="M26" s="15">
        <f t="shared" si="0"/>
        <v>16</v>
      </c>
      <c r="N26" s="11">
        <v>16</v>
      </c>
      <c r="O26" s="15">
        <v>0</v>
      </c>
      <c r="P26" s="16">
        <f t="shared" si="1"/>
        <v>935.51</v>
      </c>
      <c r="Q26" s="17">
        <v>529.91</v>
      </c>
      <c r="R26" s="17">
        <v>0</v>
      </c>
      <c r="S26" s="17">
        <v>0</v>
      </c>
      <c r="T26" s="17">
        <v>364.5</v>
      </c>
      <c r="U26" s="11">
        <v>41.1</v>
      </c>
      <c r="V26" s="38">
        <v>0</v>
      </c>
      <c r="W26" s="39">
        <v>0</v>
      </c>
      <c r="X26" s="38">
        <f t="shared" si="2"/>
        <v>405.6</v>
      </c>
      <c r="Y26" s="18" t="s">
        <v>191</v>
      </c>
      <c r="Z26" s="19">
        <v>1979.7</v>
      </c>
      <c r="AA26" s="57">
        <v>300</v>
      </c>
      <c r="AB26" s="19">
        <f t="shared" si="3"/>
        <v>1679.7</v>
      </c>
      <c r="AC26" s="57">
        <v>200</v>
      </c>
      <c r="AD26" s="19">
        <f t="shared" si="4"/>
        <v>1479.7</v>
      </c>
      <c r="AE26" s="18">
        <v>0</v>
      </c>
      <c r="AF26" s="18" t="s">
        <v>69</v>
      </c>
      <c r="AG26" s="18" t="s">
        <v>69</v>
      </c>
      <c r="AH26" s="18" t="s">
        <v>69</v>
      </c>
      <c r="AI26" s="18" t="s">
        <v>70</v>
      </c>
      <c r="AJ26" s="20" t="s">
        <v>161</v>
      </c>
      <c r="AK26" s="18" t="s">
        <v>69</v>
      </c>
      <c r="AL26" s="18" t="s">
        <v>69</v>
      </c>
      <c r="AM26" s="18" t="s">
        <v>69</v>
      </c>
      <c r="AN26" s="18">
        <v>2</v>
      </c>
      <c r="AO26" s="21" t="s">
        <v>97</v>
      </c>
      <c r="AP26" s="22" t="s">
        <v>192</v>
      </c>
      <c r="AQ26" s="23">
        <v>40</v>
      </c>
      <c r="AR26" s="23">
        <v>36</v>
      </c>
      <c r="AS26" s="18" t="s">
        <v>75</v>
      </c>
      <c r="AT26" s="18" t="s">
        <v>69</v>
      </c>
      <c r="AU26" s="18" t="s">
        <v>69</v>
      </c>
      <c r="AV26" s="18" t="s">
        <v>87</v>
      </c>
      <c r="AW26" s="24" t="s">
        <v>69</v>
      </c>
      <c r="AX26" s="18" t="s">
        <v>75</v>
      </c>
      <c r="AY26" s="18" t="s">
        <v>75</v>
      </c>
      <c r="AZ26" s="18" t="s">
        <v>75</v>
      </c>
      <c r="BA26" s="18" t="s">
        <v>69</v>
      </c>
      <c r="BB26" s="18" t="s">
        <v>69</v>
      </c>
      <c r="BC26" s="18" t="s">
        <v>193</v>
      </c>
      <c r="BD26" s="18" t="s">
        <v>69</v>
      </c>
      <c r="BE26" s="18" t="s">
        <v>72</v>
      </c>
      <c r="BF26" s="18">
        <v>1</v>
      </c>
      <c r="BG26" s="25" t="s">
        <v>88</v>
      </c>
    </row>
    <row r="27" spans="1:59" ht="28.5" customHeight="1">
      <c r="A27" s="11">
        <v>23</v>
      </c>
      <c r="B27" s="11" t="s">
        <v>63</v>
      </c>
      <c r="C27" s="12" t="s">
        <v>180</v>
      </c>
      <c r="D27" s="26" t="s">
        <v>194</v>
      </c>
      <c r="E27" s="13">
        <v>1988</v>
      </c>
      <c r="F27" s="13">
        <v>1988</v>
      </c>
      <c r="G27" s="11" t="s">
        <v>195</v>
      </c>
      <c r="H27" s="14" t="s">
        <v>67</v>
      </c>
      <c r="I27" s="15">
        <v>9</v>
      </c>
      <c r="J27" s="15">
        <v>9</v>
      </c>
      <c r="K27" s="11">
        <v>2</v>
      </c>
      <c r="L27" s="11">
        <v>2</v>
      </c>
      <c r="M27" s="15">
        <f t="shared" si="0"/>
        <v>108</v>
      </c>
      <c r="N27" s="11">
        <v>108</v>
      </c>
      <c r="O27" s="15">
        <v>0</v>
      </c>
      <c r="P27" s="16">
        <f t="shared" si="1"/>
        <v>7086.4</v>
      </c>
      <c r="Q27" s="17">
        <v>5482.9</v>
      </c>
      <c r="R27" s="17">
        <v>0</v>
      </c>
      <c r="S27" s="17">
        <v>783.9</v>
      </c>
      <c r="T27" s="17">
        <v>0</v>
      </c>
      <c r="U27" s="11">
        <f>481.2+280.3</f>
        <v>761.5</v>
      </c>
      <c r="V27" s="38">
        <v>38.299999999999997</v>
      </c>
      <c r="W27" s="58">
        <v>19.8</v>
      </c>
      <c r="X27" s="38">
        <f t="shared" si="2"/>
        <v>1603.5</v>
      </c>
      <c r="Y27" s="18" t="s">
        <v>196</v>
      </c>
      <c r="Z27" s="19">
        <v>3368.6</v>
      </c>
      <c r="AA27" s="57">
        <v>912</v>
      </c>
      <c r="AB27" s="19">
        <f t="shared" si="3"/>
        <v>2456.6</v>
      </c>
      <c r="AC27" s="57">
        <f>609+296</f>
        <v>905</v>
      </c>
      <c r="AD27" s="19">
        <f t="shared" si="4"/>
        <v>1551.6</v>
      </c>
      <c r="AE27" s="18">
        <v>0</v>
      </c>
      <c r="AF27" s="18" t="s">
        <v>69</v>
      </c>
      <c r="AG27" s="18" t="s">
        <v>69</v>
      </c>
      <c r="AH27" s="18" t="s">
        <v>69</v>
      </c>
      <c r="AI27" s="18" t="s">
        <v>70</v>
      </c>
      <c r="AJ27" s="20" t="s">
        <v>175</v>
      </c>
      <c r="AK27" s="18" t="s">
        <v>69</v>
      </c>
      <c r="AL27" s="18" t="s">
        <v>69</v>
      </c>
      <c r="AM27" s="18" t="s">
        <v>69</v>
      </c>
      <c r="AN27" s="18">
        <v>2</v>
      </c>
      <c r="AO27" s="21" t="s">
        <v>103</v>
      </c>
      <c r="AP27" s="22" t="s">
        <v>107</v>
      </c>
      <c r="AQ27" s="23">
        <v>272</v>
      </c>
      <c r="AR27" s="23">
        <v>247</v>
      </c>
      <c r="AS27" s="18" t="s">
        <v>75</v>
      </c>
      <c r="AT27" s="18" t="s">
        <v>69</v>
      </c>
      <c r="AU27" s="18" t="s">
        <v>75</v>
      </c>
      <c r="AV27" s="18" t="s">
        <v>178</v>
      </c>
      <c r="AW27" s="24">
        <v>1500</v>
      </c>
      <c r="AX27" s="18" t="s">
        <v>75</v>
      </c>
      <c r="AY27" s="18" t="s">
        <v>75</v>
      </c>
      <c r="AZ27" s="18" t="s">
        <v>75</v>
      </c>
      <c r="BA27" s="18" t="s">
        <v>69</v>
      </c>
      <c r="BB27" s="18" t="s">
        <v>75</v>
      </c>
      <c r="BC27" s="18" t="s">
        <v>69</v>
      </c>
      <c r="BD27" s="18" t="s">
        <v>69</v>
      </c>
      <c r="BE27" s="18" t="s">
        <v>72</v>
      </c>
      <c r="BF27" s="18">
        <v>1</v>
      </c>
      <c r="BG27" s="25" t="s">
        <v>171</v>
      </c>
    </row>
    <row r="28" spans="1:59" ht="28.5" customHeight="1">
      <c r="A28" s="11">
        <v>24</v>
      </c>
      <c r="B28" s="11" t="s">
        <v>63</v>
      </c>
      <c r="C28" s="12" t="s">
        <v>180</v>
      </c>
      <c r="D28" s="26" t="s">
        <v>197</v>
      </c>
      <c r="E28" s="13">
        <v>1978</v>
      </c>
      <c r="F28" s="13">
        <v>1978</v>
      </c>
      <c r="G28" s="11" t="s">
        <v>66</v>
      </c>
      <c r="H28" s="14" t="s">
        <v>67</v>
      </c>
      <c r="I28" s="15">
        <v>9</v>
      </c>
      <c r="J28" s="15">
        <v>9</v>
      </c>
      <c r="K28" s="11">
        <v>2</v>
      </c>
      <c r="L28" s="11">
        <v>2</v>
      </c>
      <c r="M28" s="15">
        <f t="shared" si="0"/>
        <v>144</v>
      </c>
      <c r="N28" s="11">
        <v>144</v>
      </c>
      <c r="O28" s="15">
        <v>0</v>
      </c>
      <c r="P28" s="16">
        <f t="shared" si="1"/>
        <v>7977.7999999999993</v>
      </c>
      <c r="Q28" s="17">
        <v>5391.4</v>
      </c>
      <c r="R28" s="17">
        <v>0</v>
      </c>
      <c r="S28" s="17">
        <v>701.2</v>
      </c>
      <c r="T28" s="17">
        <v>729.8</v>
      </c>
      <c r="U28" s="11">
        <f>419.5+680.9</f>
        <v>1100.4000000000001</v>
      </c>
      <c r="V28" s="38">
        <f>28.9+8.5</f>
        <v>37.4</v>
      </c>
      <c r="W28" s="58">
        <v>17.600000000000001</v>
      </c>
      <c r="X28" s="38">
        <f t="shared" si="2"/>
        <v>2586.4</v>
      </c>
      <c r="Y28" s="18" t="s">
        <v>198</v>
      </c>
      <c r="Z28" s="19">
        <v>5900.8</v>
      </c>
      <c r="AA28" s="57">
        <v>845</v>
      </c>
      <c r="AB28" s="19">
        <f t="shared" si="3"/>
        <v>5055.8</v>
      </c>
      <c r="AC28" s="57">
        <v>783</v>
      </c>
      <c r="AD28" s="19">
        <f t="shared" si="4"/>
        <v>4272.8</v>
      </c>
      <c r="AE28" s="18">
        <v>0</v>
      </c>
      <c r="AF28" s="18" t="s">
        <v>69</v>
      </c>
      <c r="AG28" s="18" t="s">
        <v>69</v>
      </c>
      <c r="AH28" s="18" t="s">
        <v>69</v>
      </c>
      <c r="AI28" s="18" t="s">
        <v>70</v>
      </c>
      <c r="AJ28" s="20" t="s">
        <v>175</v>
      </c>
      <c r="AK28" s="18" t="s">
        <v>69</v>
      </c>
      <c r="AL28" s="18" t="s">
        <v>69</v>
      </c>
      <c r="AM28" s="18" t="s">
        <v>199</v>
      </c>
      <c r="AN28" s="18">
        <v>2</v>
      </c>
      <c r="AO28" s="21" t="s">
        <v>103</v>
      </c>
      <c r="AP28" s="22" t="s">
        <v>107</v>
      </c>
      <c r="AQ28" s="23">
        <v>246</v>
      </c>
      <c r="AR28" s="23">
        <v>190</v>
      </c>
      <c r="AS28" s="18" t="s">
        <v>75</v>
      </c>
      <c r="AT28" s="18" t="s">
        <v>69</v>
      </c>
      <c r="AU28" s="18" t="s">
        <v>75</v>
      </c>
      <c r="AV28" s="18" t="s">
        <v>178</v>
      </c>
      <c r="AW28" s="24">
        <v>1500</v>
      </c>
      <c r="AX28" s="18" t="s">
        <v>75</v>
      </c>
      <c r="AY28" s="18" t="s">
        <v>75</v>
      </c>
      <c r="AZ28" s="18" t="s">
        <v>75</v>
      </c>
      <c r="BA28" s="18" t="s">
        <v>69</v>
      </c>
      <c r="BB28" s="18" t="s">
        <v>75</v>
      </c>
      <c r="BC28" s="18" t="s">
        <v>72</v>
      </c>
      <c r="BD28" s="18" t="s">
        <v>72</v>
      </c>
      <c r="BE28" s="18" t="s">
        <v>72</v>
      </c>
      <c r="BF28" s="18">
        <v>1</v>
      </c>
      <c r="BG28" s="25" t="s">
        <v>171</v>
      </c>
    </row>
    <row r="29" spans="1:59" ht="28.5" customHeight="1">
      <c r="A29" s="11">
        <v>25</v>
      </c>
      <c r="B29" s="11" t="s">
        <v>63</v>
      </c>
      <c r="C29" s="12" t="s">
        <v>180</v>
      </c>
      <c r="D29" s="26" t="s">
        <v>200</v>
      </c>
      <c r="E29" s="13">
        <v>1959</v>
      </c>
      <c r="F29" s="13">
        <v>1959</v>
      </c>
      <c r="G29" s="11" t="s">
        <v>66</v>
      </c>
      <c r="H29" s="14" t="s">
        <v>67</v>
      </c>
      <c r="I29" s="15">
        <v>4</v>
      </c>
      <c r="J29" s="15">
        <v>4</v>
      </c>
      <c r="K29" s="11">
        <v>4</v>
      </c>
      <c r="L29" s="11">
        <v>0</v>
      </c>
      <c r="M29" s="15">
        <f t="shared" si="0"/>
        <v>64</v>
      </c>
      <c r="N29" s="11">
        <v>64</v>
      </c>
      <c r="O29" s="15">
        <v>0</v>
      </c>
      <c r="P29" s="16">
        <f t="shared" si="1"/>
        <v>3613.8</v>
      </c>
      <c r="Q29" s="17">
        <v>2547.6</v>
      </c>
      <c r="R29" s="17">
        <v>0</v>
      </c>
      <c r="S29" s="17">
        <v>53.5</v>
      </c>
      <c r="T29" s="17">
        <v>816.2</v>
      </c>
      <c r="U29" s="11">
        <v>196.5</v>
      </c>
      <c r="V29" s="38">
        <v>0</v>
      </c>
      <c r="W29" s="39">
        <v>0</v>
      </c>
      <c r="X29" s="38">
        <f t="shared" si="2"/>
        <v>1066.2</v>
      </c>
      <c r="Y29" s="18" t="s">
        <v>201</v>
      </c>
      <c r="Z29" s="19">
        <v>3728.8</v>
      </c>
      <c r="AA29" s="57">
        <v>968</v>
      </c>
      <c r="AB29" s="19">
        <f t="shared" si="3"/>
        <v>2760.8</v>
      </c>
      <c r="AC29" s="57">
        <f>529+376</f>
        <v>905</v>
      </c>
      <c r="AD29" s="19">
        <f t="shared" si="4"/>
        <v>1855.8000000000002</v>
      </c>
      <c r="AE29" s="18">
        <v>0</v>
      </c>
      <c r="AF29" s="18" t="s">
        <v>69</v>
      </c>
      <c r="AG29" s="18" t="s">
        <v>69</v>
      </c>
      <c r="AH29" s="18" t="s">
        <v>69</v>
      </c>
      <c r="AI29" s="18" t="s">
        <v>70</v>
      </c>
      <c r="AJ29" s="20" t="s">
        <v>71</v>
      </c>
      <c r="AK29" s="18" t="s">
        <v>69</v>
      </c>
      <c r="AL29" s="18" t="s">
        <v>69</v>
      </c>
      <c r="AM29" s="18" t="s">
        <v>202</v>
      </c>
      <c r="AN29" s="18">
        <v>2</v>
      </c>
      <c r="AO29" s="21" t="s">
        <v>130</v>
      </c>
      <c r="AP29" s="22" t="s">
        <v>203</v>
      </c>
      <c r="AQ29" s="23">
        <v>121</v>
      </c>
      <c r="AR29" s="23">
        <v>99</v>
      </c>
      <c r="AS29" s="18" t="s">
        <v>75</v>
      </c>
      <c r="AT29" s="18" t="s">
        <v>69</v>
      </c>
      <c r="AU29" s="18" t="s">
        <v>75</v>
      </c>
      <c r="AV29" s="18" t="s">
        <v>76</v>
      </c>
      <c r="AW29" s="24">
        <v>1500</v>
      </c>
      <c r="AX29" s="18" t="s">
        <v>75</v>
      </c>
      <c r="AY29" s="18" t="s">
        <v>75</v>
      </c>
      <c r="AZ29" s="18" t="s">
        <v>75</v>
      </c>
      <c r="BA29" s="18" t="s">
        <v>69</v>
      </c>
      <c r="BB29" s="18" t="s">
        <v>69</v>
      </c>
      <c r="BC29" s="18" t="s">
        <v>69</v>
      </c>
      <c r="BD29" s="18" t="s">
        <v>69</v>
      </c>
      <c r="BE29" s="18" t="s">
        <v>72</v>
      </c>
      <c r="BF29" s="18">
        <v>1</v>
      </c>
      <c r="BG29" s="25" t="s">
        <v>186</v>
      </c>
    </row>
    <row r="30" spans="1:59" ht="28.5" customHeight="1">
      <c r="A30" s="11">
        <v>26</v>
      </c>
      <c r="B30" s="11" t="s">
        <v>63</v>
      </c>
      <c r="C30" s="12" t="s">
        <v>180</v>
      </c>
      <c r="D30" s="26" t="s">
        <v>204</v>
      </c>
      <c r="E30" s="13">
        <v>1992</v>
      </c>
      <c r="F30" s="13">
        <v>1992</v>
      </c>
      <c r="G30" s="11">
        <v>101</v>
      </c>
      <c r="H30" s="14" t="s">
        <v>67</v>
      </c>
      <c r="I30" s="15">
        <v>5</v>
      </c>
      <c r="J30" s="15">
        <v>5</v>
      </c>
      <c r="K30" s="11">
        <v>2</v>
      </c>
      <c r="L30" s="11">
        <v>0</v>
      </c>
      <c r="M30" s="15">
        <f t="shared" si="0"/>
        <v>78</v>
      </c>
      <c r="N30" s="11">
        <v>78</v>
      </c>
      <c r="O30" s="15">
        <v>0</v>
      </c>
      <c r="P30" s="16">
        <f t="shared" si="1"/>
        <v>4800.3999999999996</v>
      </c>
      <c r="Q30" s="17">
        <v>2744.6</v>
      </c>
      <c r="R30" s="17">
        <v>0</v>
      </c>
      <c r="S30" s="17">
        <v>689.6</v>
      </c>
      <c r="T30" s="17">
        <v>769.3</v>
      </c>
      <c r="U30" s="11">
        <v>564.20000000000005</v>
      </c>
      <c r="V30" s="38">
        <v>32.700000000000003</v>
      </c>
      <c r="W30" s="39">
        <v>0</v>
      </c>
      <c r="X30" s="38">
        <f t="shared" si="2"/>
        <v>2055.8000000000002</v>
      </c>
      <c r="Y30" s="18" t="s">
        <v>205</v>
      </c>
      <c r="Z30" s="19">
        <v>4029</v>
      </c>
      <c r="AA30" s="57">
        <v>797</v>
      </c>
      <c r="AB30" s="19">
        <f t="shared" si="3"/>
        <v>3232</v>
      </c>
      <c r="AC30" s="57">
        <v>500</v>
      </c>
      <c r="AD30" s="19">
        <f t="shared" si="4"/>
        <v>2732</v>
      </c>
      <c r="AE30" s="18">
        <v>0</v>
      </c>
      <c r="AF30" s="18" t="s">
        <v>69</v>
      </c>
      <c r="AG30" s="18" t="s">
        <v>69</v>
      </c>
      <c r="AH30" s="18" t="s">
        <v>69</v>
      </c>
      <c r="AI30" s="18" t="s">
        <v>70</v>
      </c>
      <c r="AJ30" s="20" t="s">
        <v>168</v>
      </c>
      <c r="AK30" s="18" t="s">
        <v>69</v>
      </c>
      <c r="AL30" s="18" t="s">
        <v>69</v>
      </c>
      <c r="AM30" s="18" t="s">
        <v>69</v>
      </c>
      <c r="AN30" s="18">
        <v>2</v>
      </c>
      <c r="AO30" s="21" t="s">
        <v>130</v>
      </c>
      <c r="AP30" s="22" t="s">
        <v>206</v>
      </c>
      <c r="AQ30" s="23">
        <v>164</v>
      </c>
      <c r="AR30" s="23">
        <v>141</v>
      </c>
      <c r="AS30" s="18" t="s">
        <v>75</v>
      </c>
      <c r="AT30" s="18" t="s">
        <v>69</v>
      </c>
      <c r="AU30" s="18" t="s">
        <v>75</v>
      </c>
      <c r="AV30" s="18" t="s">
        <v>76</v>
      </c>
      <c r="AW30" s="24">
        <v>1500</v>
      </c>
      <c r="AX30" s="18" t="s">
        <v>75</v>
      </c>
      <c r="AY30" s="18" t="s">
        <v>75</v>
      </c>
      <c r="AZ30" s="18" t="s">
        <v>69</v>
      </c>
      <c r="BA30" s="18" t="s">
        <v>75</v>
      </c>
      <c r="BB30" s="18" t="s">
        <v>69</v>
      </c>
      <c r="BC30" s="18" t="s">
        <v>69</v>
      </c>
      <c r="BD30" s="18" t="s">
        <v>69</v>
      </c>
      <c r="BE30" s="18" t="s">
        <v>72</v>
      </c>
      <c r="BF30" s="18">
        <v>1</v>
      </c>
      <c r="BG30" s="25" t="s">
        <v>171</v>
      </c>
    </row>
    <row r="31" spans="1:59" ht="28.5" customHeight="1">
      <c r="A31" s="11">
        <v>27</v>
      </c>
      <c r="B31" s="11" t="s">
        <v>63</v>
      </c>
      <c r="C31" s="12" t="s">
        <v>180</v>
      </c>
      <c r="D31" s="26" t="s">
        <v>207</v>
      </c>
      <c r="E31" s="13">
        <v>1971</v>
      </c>
      <c r="F31" s="13">
        <v>1971</v>
      </c>
      <c r="G31" s="11" t="s">
        <v>66</v>
      </c>
      <c r="H31" s="14" t="s">
        <v>67</v>
      </c>
      <c r="I31" s="15">
        <v>5</v>
      </c>
      <c r="J31" s="15">
        <v>5</v>
      </c>
      <c r="K31" s="11">
        <v>4</v>
      </c>
      <c r="L31" s="11">
        <v>0</v>
      </c>
      <c r="M31" s="15">
        <f t="shared" si="0"/>
        <v>67</v>
      </c>
      <c r="N31" s="11">
        <v>66</v>
      </c>
      <c r="O31" s="15">
        <v>1</v>
      </c>
      <c r="P31" s="16">
        <f t="shared" si="1"/>
        <v>4136</v>
      </c>
      <c r="Q31" s="17">
        <v>2957.2</v>
      </c>
      <c r="R31" s="17">
        <v>176.1</v>
      </c>
      <c r="S31" s="17">
        <v>732.7</v>
      </c>
      <c r="T31" s="17">
        <v>0</v>
      </c>
      <c r="U31" s="59">
        <v>270</v>
      </c>
      <c r="V31" s="59">
        <v>0</v>
      </c>
      <c r="W31" s="59">
        <v>0</v>
      </c>
      <c r="X31" s="38">
        <f t="shared" si="2"/>
        <v>1002.7</v>
      </c>
      <c r="Y31" s="18" t="s">
        <v>208</v>
      </c>
      <c r="Z31" s="19">
        <v>3764.2</v>
      </c>
      <c r="AA31" s="57">
        <v>956</v>
      </c>
      <c r="AB31" s="19">
        <f t="shared" si="3"/>
        <v>2808.2</v>
      </c>
      <c r="AC31" s="57">
        <f>1633+56</f>
        <v>1689</v>
      </c>
      <c r="AD31" s="19">
        <f t="shared" si="4"/>
        <v>1119.1999999999998</v>
      </c>
      <c r="AE31" s="18">
        <v>0</v>
      </c>
      <c r="AF31" s="18" t="s">
        <v>69</v>
      </c>
      <c r="AG31" s="18" t="s">
        <v>69</v>
      </c>
      <c r="AH31" s="18" t="s">
        <v>69</v>
      </c>
      <c r="AI31" s="18" t="s">
        <v>70</v>
      </c>
      <c r="AJ31" s="20" t="s">
        <v>71</v>
      </c>
      <c r="AK31" s="18" t="s">
        <v>69</v>
      </c>
      <c r="AL31" s="18" t="s">
        <v>69</v>
      </c>
      <c r="AM31" s="18" t="s">
        <v>209</v>
      </c>
      <c r="AN31" s="18">
        <v>2</v>
      </c>
      <c r="AO31" s="21" t="s">
        <v>130</v>
      </c>
      <c r="AP31" s="22" t="s">
        <v>210</v>
      </c>
      <c r="AQ31" s="23">
        <v>135</v>
      </c>
      <c r="AR31" s="23">
        <v>114</v>
      </c>
      <c r="AS31" s="18" t="s">
        <v>75</v>
      </c>
      <c r="AT31" s="18" t="s">
        <v>69</v>
      </c>
      <c r="AU31" s="18" t="s">
        <v>75</v>
      </c>
      <c r="AV31" s="18" t="s">
        <v>76</v>
      </c>
      <c r="AW31" s="24">
        <v>1500</v>
      </c>
      <c r="AX31" s="18" t="s">
        <v>75</v>
      </c>
      <c r="AY31" s="18" t="s">
        <v>75</v>
      </c>
      <c r="AZ31" s="18" t="s">
        <v>75</v>
      </c>
      <c r="BA31" s="18" t="s">
        <v>69</v>
      </c>
      <c r="BB31" s="18" t="s">
        <v>69</v>
      </c>
      <c r="BC31" s="18" t="s">
        <v>69</v>
      </c>
      <c r="BD31" s="18" t="s">
        <v>72</v>
      </c>
      <c r="BE31" s="18" t="s">
        <v>72</v>
      </c>
      <c r="BF31" s="18">
        <v>1</v>
      </c>
      <c r="BG31" s="25" t="s">
        <v>88</v>
      </c>
    </row>
    <row r="32" spans="1:59" ht="28.5" customHeight="1">
      <c r="A32" s="11">
        <v>28</v>
      </c>
      <c r="B32" s="11" t="s">
        <v>63</v>
      </c>
      <c r="C32" s="12" t="s">
        <v>180</v>
      </c>
      <c r="D32" s="26" t="s">
        <v>211</v>
      </c>
      <c r="E32" s="13">
        <v>1937</v>
      </c>
      <c r="F32" s="13">
        <v>1937</v>
      </c>
      <c r="G32" s="11" t="s">
        <v>66</v>
      </c>
      <c r="H32" s="14" t="s">
        <v>67</v>
      </c>
      <c r="I32" s="15">
        <v>4</v>
      </c>
      <c r="J32" s="15">
        <v>4</v>
      </c>
      <c r="K32" s="11">
        <v>4</v>
      </c>
      <c r="L32" s="11">
        <v>0</v>
      </c>
      <c r="M32" s="15">
        <f t="shared" si="0"/>
        <v>33</v>
      </c>
      <c r="N32" s="11">
        <v>32</v>
      </c>
      <c r="O32" s="15">
        <v>1</v>
      </c>
      <c r="P32" s="16">
        <f t="shared" si="1"/>
        <v>3665.4000000000005</v>
      </c>
      <c r="Q32" s="17">
        <v>2307.4</v>
      </c>
      <c r="R32" s="17">
        <v>66.400000000000006</v>
      </c>
      <c r="S32" s="17">
        <v>150.30000000000001</v>
      </c>
      <c r="T32" s="17">
        <v>848.1</v>
      </c>
      <c r="U32" s="11">
        <v>293.2</v>
      </c>
      <c r="V32" s="38">
        <v>0</v>
      </c>
      <c r="W32" s="39">
        <v>0</v>
      </c>
      <c r="X32" s="38">
        <f t="shared" si="2"/>
        <v>1291.6000000000001</v>
      </c>
      <c r="Y32" s="18" t="s">
        <v>212</v>
      </c>
      <c r="Z32" s="19">
        <v>3655.7</v>
      </c>
      <c r="AA32" s="57">
        <v>886</v>
      </c>
      <c r="AB32" s="19">
        <f t="shared" si="3"/>
        <v>2769.7</v>
      </c>
      <c r="AC32" s="57">
        <f>318+321</f>
        <v>639</v>
      </c>
      <c r="AD32" s="19">
        <f t="shared" si="4"/>
        <v>2130.6999999999998</v>
      </c>
      <c r="AE32" s="18">
        <v>0</v>
      </c>
      <c r="AF32" s="18" t="s">
        <v>69</v>
      </c>
      <c r="AG32" s="18" t="s">
        <v>69</v>
      </c>
      <c r="AH32" s="18" t="s">
        <v>69</v>
      </c>
      <c r="AI32" s="18" t="s">
        <v>70</v>
      </c>
      <c r="AJ32" s="20" t="s">
        <v>71</v>
      </c>
      <c r="AK32" s="18" t="s">
        <v>69</v>
      </c>
      <c r="AL32" s="18" t="s">
        <v>69</v>
      </c>
      <c r="AM32" s="18" t="s">
        <v>125</v>
      </c>
      <c r="AN32" s="18">
        <v>2</v>
      </c>
      <c r="AO32" s="21" t="s">
        <v>130</v>
      </c>
      <c r="AP32" s="22" t="s">
        <v>213</v>
      </c>
      <c r="AQ32" s="23">
        <v>88</v>
      </c>
      <c r="AR32" s="23">
        <v>77</v>
      </c>
      <c r="AS32" s="18" t="s">
        <v>75</v>
      </c>
      <c r="AT32" s="18" t="s">
        <v>69</v>
      </c>
      <c r="AU32" s="18" t="s">
        <v>75</v>
      </c>
      <c r="AV32" s="18" t="s">
        <v>76</v>
      </c>
      <c r="AW32" s="24">
        <v>1500</v>
      </c>
      <c r="AX32" s="18" t="s">
        <v>75</v>
      </c>
      <c r="AY32" s="18" t="s">
        <v>75</v>
      </c>
      <c r="AZ32" s="18" t="s">
        <v>75</v>
      </c>
      <c r="BA32" s="18" t="s">
        <v>69</v>
      </c>
      <c r="BB32" s="18" t="s">
        <v>69</v>
      </c>
      <c r="BC32" s="18" t="s">
        <v>69</v>
      </c>
      <c r="BD32" s="18" t="s">
        <v>72</v>
      </c>
      <c r="BE32" s="18" t="s">
        <v>72</v>
      </c>
      <c r="BF32" s="18">
        <v>1</v>
      </c>
      <c r="BG32" s="25" t="s">
        <v>186</v>
      </c>
    </row>
    <row r="33" spans="1:59" ht="28.5" customHeight="1">
      <c r="A33" s="11">
        <v>29</v>
      </c>
      <c r="B33" s="11" t="s">
        <v>63</v>
      </c>
      <c r="C33" s="12" t="s">
        <v>180</v>
      </c>
      <c r="D33" s="26" t="s">
        <v>214</v>
      </c>
      <c r="E33" s="13">
        <v>1937</v>
      </c>
      <c r="F33" s="13">
        <v>1937</v>
      </c>
      <c r="G33" s="11" t="s">
        <v>66</v>
      </c>
      <c r="H33" s="14" t="s">
        <v>67</v>
      </c>
      <c r="I33" s="15">
        <v>4</v>
      </c>
      <c r="J33" s="15">
        <v>4</v>
      </c>
      <c r="K33" s="11">
        <v>4</v>
      </c>
      <c r="L33" s="11">
        <v>0</v>
      </c>
      <c r="M33" s="15">
        <f t="shared" si="0"/>
        <v>32</v>
      </c>
      <c r="N33" s="11">
        <v>32</v>
      </c>
      <c r="O33" s="15">
        <v>0</v>
      </c>
      <c r="P33" s="16">
        <f t="shared" si="1"/>
        <v>3457.1000000000004</v>
      </c>
      <c r="Q33" s="17">
        <v>2354.9</v>
      </c>
      <c r="R33" s="17">
        <v>0</v>
      </c>
      <c r="S33" s="17">
        <v>0</v>
      </c>
      <c r="T33" s="17">
        <v>820</v>
      </c>
      <c r="U33" s="11">
        <v>282.2</v>
      </c>
      <c r="V33" s="38">
        <v>0</v>
      </c>
      <c r="W33" s="39">
        <v>0</v>
      </c>
      <c r="X33" s="38">
        <f t="shared" si="2"/>
        <v>1102.2</v>
      </c>
      <c r="Y33" s="18" t="s">
        <v>215</v>
      </c>
      <c r="Z33" s="19">
        <v>4213.6000000000004</v>
      </c>
      <c r="AA33" s="57">
        <v>879</v>
      </c>
      <c r="AB33" s="19">
        <f t="shared" si="3"/>
        <v>3334.6000000000004</v>
      </c>
      <c r="AC33" s="57">
        <v>1581</v>
      </c>
      <c r="AD33" s="19">
        <f t="shared" si="4"/>
        <v>1753.6000000000004</v>
      </c>
      <c r="AE33" s="18">
        <v>0</v>
      </c>
      <c r="AF33" s="18" t="s">
        <v>69</v>
      </c>
      <c r="AG33" s="18" t="s">
        <v>69</v>
      </c>
      <c r="AH33" s="18" t="s">
        <v>69</v>
      </c>
      <c r="AI33" s="18" t="s">
        <v>70</v>
      </c>
      <c r="AJ33" s="20" t="s">
        <v>71</v>
      </c>
      <c r="AK33" s="18" t="s">
        <v>69</v>
      </c>
      <c r="AL33" s="18" t="s">
        <v>69</v>
      </c>
      <c r="AM33" s="18" t="s">
        <v>125</v>
      </c>
      <c r="AN33" s="18">
        <v>2</v>
      </c>
      <c r="AO33" s="21" t="s">
        <v>130</v>
      </c>
      <c r="AP33" s="22" t="s">
        <v>216</v>
      </c>
      <c r="AQ33" s="23">
        <v>123</v>
      </c>
      <c r="AR33" s="23">
        <v>106</v>
      </c>
      <c r="AS33" s="18" t="s">
        <v>75</v>
      </c>
      <c r="AT33" s="18" t="s">
        <v>69</v>
      </c>
      <c r="AU33" s="18" t="s">
        <v>75</v>
      </c>
      <c r="AV33" s="18" t="s">
        <v>76</v>
      </c>
      <c r="AW33" s="24">
        <v>1500</v>
      </c>
      <c r="AX33" s="18" t="s">
        <v>75</v>
      </c>
      <c r="AY33" s="18" t="s">
        <v>75</v>
      </c>
      <c r="AZ33" s="18" t="s">
        <v>75</v>
      </c>
      <c r="BA33" s="18" t="s">
        <v>69</v>
      </c>
      <c r="BB33" s="18" t="s">
        <v>69</v>
      </c>
      <c r="BC33" s="18" t="s">
        <v>69</v>
      </c>
      <c r="BD33" s="18" t="s">
        <v>72</v>
      </c>
      <c r="BE33" s="18" t="s">
        <v>72</v>
      </c>
      <c r="BF33" s="18">
        <v>1</v>
      </c>
      <c r="BG33" s="25" t="s">
        <v>186</v>
      </c>
    </row>
    <row r="34" spans="1:59" ht="28.5" customHeight="1">
      <c r="A34" s="11">
        <v>30</v>
      </c>
      <c r="B34" s="11" t="s">
        <v>63</v>
      </c>
      <c r="C34" s="12" t="s">
        <v>180</v>
      </c>
      <c r="D34" s="26" t="s">
        <v>217</v>
      </c>
      <c r="E34" s="13">
        <v>1986</v>
      </c>
      <c r="F34" s="13">
        <v>1986</v>
      </c>
      <c r="G34" s="11" t="s">
        <v>66</v>
      </c>
      <c r="H34" s="14" t="s">
        <v>67</v>
      </c>
      <c r="I34" s="15">
        <v>5</v>
      </c>
      <c r="J34" s="15">
        <v>5</v>
      </c>
      <c r="K34" s="11">
        <v>5</v>
      </c>
      <c r="L34" s="11">
        <v>0</v>
      </c>
      <c r="M34" s="15">
        <f t="shared" si="0"/>
        <v>76</v>
      </c>
      <c r="N34" s="11">
        <v>75</v>
      </c>
      <c r="O34" s="15">
        <v>1</v>
      </c>
      <c r="P34" s="16">
        <f t="shared" si="1"/>
        <v>4797</v>
      </c>
      <c r="Q34" s="17">
        <v>3429.2</v>
      </c>
      <c r="R34" s="17">
        <v>125.7</v>
      </c>
      <c r="S34" s="17">
        <v>746.7</v>
      </c>
      <c r="T34" s="17">
        <v>0</v>
      </c>
      <c r="U34" s="11">
        <v>495.4</v>
      </c>
      <c r="V34" s="38">
        <v>0</v>
      </c>
      <c r="W34" s="39">
        <v>0</v>
      </c>
      <c r="X34" s="38">
        <f t="shared" si="2"/>
        <v>1242.0999999999999</v>
      </c>
      <c r="Y34" s="18" t="s">
        <v>218</v>
      </c>
      <c r="Z34" s="19">
        <v>4912</v>
      </c>
      <c r="AA34" s="57">
        <v>1155</v>
      </c>
      <c r="AB34" s="19">
        <f t="shared" si="3"/>
        <v>3757</v>
      </c>
      <c r="AC34" s="57">
        <f>1299+465</f>
        <v>1764</v>
      </c>
      <c r="AD34" s="19">
        <f t="shared" si="4"/>
        <v>1993</v>
      </c>
      <c r="AE34" s="18">
        <v>0</v>
      </c>
      <c r="AF34" s="18" t="s">
        <v>69</v>
      </c>
      <c r="AG34" s="18" t="s">
        <v>69</v>
      </c>
      <c r="AH34" s="18" t="s">
        <v>69</v>
      </c>
      <c r="AI34" s="18" t="s">
        <v>70</v>
      </c>
      <c r="AJ34" s="20" t="s">
        <v>71</v>
      </c>
      <c r="AK34" s="18" t="s">
        <v>69</v>
      </c>
      <c r="AL34" s="18" t="s">
        <v>69</v>
      </c>
      <c r="AM34" s="18" t="s">
        <v>219</v>
      </c>
      <c r="AN34" s="18">
        <v>2</v>
      </c>
      <c r="AO34" s="21" t="s">
        <v>130</v>
      </c>
      <c r="AP34" s="22" t="s">
        <v>220</v>
      </c>
      <c r="AQ34" s="23">
        <v>179</v>
      </c>
      <c r="AR34" s="23">
        <v>163</v>
      </c>
      <c r="AS34" s="18" t="s">
        <v>75</v>
      </c>
      <c r="AT34" s="18" t="s">
        <v>69</v>
      </c>
      <c r="AU34" s="18" t="s">
        <v>75</v>
      </c>
      <c r="AV34" s="18" t="s">
        <v>118</v>
      </c>
      <c r="AW34" s="24">
        <v>1500</v>
      </c>
      <c r="AX34" s="18" t="s">
        <v>75</v>
      </c>
      <c r="AY34" s="18" t="s">
        <v>75</v>
      </c>
      <c r="AZ34" s="18" t="s">
        <v>75</v>
      </c>
      <c r="BA34" s="18" t="s">
        <v>69</v>
      </c>
      <c r="BB34" s="18" t="s">
        <v>69</v>
      </c>
      <c r="BC34" s="18" t="s">
        <v>69</v>
      </c>
      <c r="BD34" s="18" t="s">
        <v>72</v>
      </c>
      <c r="BE34" s="18" t="s">
        <v>72</v>
      </c>
      <c r="BF34" s="18">
        <v>1</v>
      </c>
      <c r="BG34" s="25" t="s">
        <v>171</v>
      </c>
    </row>
    <row r="35" spans="1:59" ht="28.5" customHeight="1">
      <c r="A35" s="11">
        <v>31</v>
      </c>
      <c r="B35" s="11" t="s">
        <v>63</v>
      </c>
      <c r="C35" s="12" t="s">
        <v>180</v>
      </c>
      <c r="D35" s="26" t="s">
        <v>221</v>
      </c>
      <c r="E35" s="13">
        <v>1970</v>
      </c>
      <c r="F35" s="13">
        <v>1970</v>
      </c>
      <c r="G35" s="11" t="s">
        <v>66</v>
      </c>
      <c r="H35" s="14" t="s">
        <v>67</v>
      </c>
      <c r="I35" s="15">
        <v>5</v>
      </c>
      <c r="J35" s="15">
        <v>5</v>
      </c>
      <c r="K35" s="11">
        <v>4</v>
      </c>
      <c r="L35" s="11">
        <v>0</v>
      </c>
      <c r="M35" s="15">
        <f t="shared" si="0"/>
        <v>70</v>
      </c>
      <c r="N35" s="11">
        <v>70</v>
      </c>
      <c r="O35" s="15">
        <v>0</v>
      </c>
      <c r="P35" s="16">
        <f t="shared" si="1"/>
        <v>4054.7</v>
      </c>
      <c r="Q35" s="17">
        <v>3139.7</v>
      </c>
      <c r="R35" s="17">
        <v>0</v>
      </c>
      <c r="S35" s="17">
        <v>645.29999999999995</v>
      </c>
      <c r="T35" s="17">
        <v>0</v>
      </c>
      <c r="U35" s="11">
        <v>269.7</v>
      </c>
      <c r="V35" s="38">
        <v>0</v>
      </c>
      <c r="W35" s="39">
        <v>0</v>
      </c>
      <c r="X35" s="38">
        <f t="shared" si="2"/>
        <v>915</v>
      </c>
      <c r="Y35" s="18" t="s">
        <v>222</v>
      </c>
      <c r="Z35" s="19">
        <v>2776.4</v>
      </c>
      <c r="AA35" s="57">
        <v>866.4</v>
      </c>
      <c r="AB35" s="19">
        <f t="shared" si="3"/>
        <v>1910</v>
      </c>
      <c r="AC35" s="57">
        <f>1225+149</f>
        <v>1374</v>
      </c>
      <c r="AD35" s="19">
        <f t="shared" si="4"/>
        <v>536</v>
      </c>
      <c r="AE35" s="18">
        <v>0</v>
      </c>
      <c r="AF35" s="18" t="s">
        <v>69</v>
      </c>
      <c r="AG35" s="18" t="s">
        <v>69</v>
      </c>
      <c r="AH35" s="18" t="s">
        <v>69</v>
      </c>
      <c r="AI35" s="18" t="s">
        <v>70</v>
      </c>
      <c r="AJ35" s="20" t="s">
        <v>71</v>
      </c>
      <c r="AK35" s="18" t="s">
        <v>69</v>
      </c>
      <c r="AL35" s="18" t="s">
        <v>69</v>
      </c>
      <c r="AM35" s="18" t="s">
        <v>125</v>
      </c>
      <c r="AN35" s="18">
        <v>2</v>
      </c>
      <c r="AO35" s="21" t="s">
        <v>223</v>
      </c>
      <c r="AP35" s="22" t="s">
        <v>224</v>
      </c>
      <c r="AQ35" s="23">
        <v>168</v>
      </c>
      <c r="AR35" s="23">
        <v>154</v>
      </c>
      <c r="AS35" s="18" t="s">
        <v>75</v>
      </c>
      <c r="AT35" s="18" t="s">
        <v>69</v>
      </c>
      <c r="AU35" s="18" t="s">
        <v>75</v>
      </c>
      <c r="AV35" s="18" t="s">
        <v>76</v>
      </c>
      <c r="AW35" s="24">
        <v>1500</v>
      </c>
      <c r="AX35" s="18" t="s">
        <v>75</v>
      </c>
      <c r="AY35" s="18" t="s">
        <v>75</v>
      </c>
      <c r="AZ35" s="18" t="s">
        <v>75</v>
      </c>
      <c r="BA35" s="18" t="s">
        <v>69</v>
      </c>
      <c r="BB35" s="18" t="s">
        <v>69</v>
      </c>
      <c r="BC35" s="18" t="s">
        <v>72</v>
      </c>
      <c r="BD35" s="18" t="s">
        <v>72</v>
      </c>
      <c r="BE35" s="18" t="s">
        <v>72</v>
      </c>
      <c r="BF35" s="18">
        <v>1</v>
      </c>
      <c r="BG35" s="25" t="s">
        <v>88</v>
      </c>
    </row>
    <row r="36" spans="1:59" ht="28.5" customHeight="1">
      <c r="A36" s="11">
        <v>32</v>
      </c>
      <c r="B36" s="11" t="s">
        <v>63</v>
      </c>
      <c r="C36" s="27" t="s">
        <v>225</v>
      </c>
      <c r="D36" s="28" t="s">
        <v>226</v>
      </c>
      <c r="E36" s="29">
        <v>1959</v>
      </c>
      <c r="F36" s="29">
        <v>1959</v>
      </c>
      <c r="G36" s="11" t="s">
        <v>66</v>
      </c>
      <c r="H36" s="14" t="s">
        <v>67</v>
      </c>
      <c r="I36" s="30">
        <v>4</v>
      </c>
      <c r="J36" s="30">
        <v>4</v>
      </c>
      <c r="K36" s="14">
        <v>2</v>
      </c>
      <c r="L36" s="11">
        <v>0</v>
      </c>
      <c r="M36" s="15">
        <f t="shared" si="0"/>
        <v>24</v>
      </c>
      <c r="N36" s="14">
        <v>24</v>
      </c>
      <c r="O36" s="15">
        <v>0</v>
      </c>
      <c r="P36" s="16">
        <f>Q36+R36+X36</f>
        <v>2852.2</v>
      </c>
      <c r="Q36" s="16">
        <v>1759.7</v>
      </c>
      <c r="R36" s="17">
        <v>0</v>
      </c>
      <c r="S36" s="17">
        <v>448.7</v>
      </c>
      <c r="T36" s="17">
        <v>502.9</v>
      </c>
      <c r="U36" s="14">
        <v>140.9</v>
      </c>
      <c r="V36" s="43">
        <v>0</v>
      </c>
      <c r="W36" s="29">
        <v>0</v>
      </c>
      <c r="X36" s="38">
        <f t="shared" si="2"/>
        <v>1092.5</v>
      </c>
      <c r="Y36" s="18" t="s">
        <v>227</v>
      </c>
      <c r="Z36" s="19">
        <v>2592.4</v>
      </c>
      <c r="AA36" s="19">
        <v>720</v>
      </c>
      <c r="AB36" s="19">
        <f t="shared" si="3"/>
        <v>1872.4</v>
      </c>
      <c r="AC36" s="19">
        <v>729</v>
      </c>
      <c r="AD36" s="19">
        <f t="shared" si="4"/>
        <v>1143.4000000000001</v>
      </c>
      <c r="AE36" s="18">
        <v>0</v>
      </c>
      <c r="AF36" s="18" t="s">
        <v>69</v>
      </c>
      <c r="AG36" s="18" t="s">
        <v>69</v>
      </c>
      <c r="AH36" s="18" t="s">
        <v>69</v>
      </c>
      <c r="AI36" s="18" t="s">
        <v>70</v>
      </c>
      <c r="AJ36" s="20" t="s">
        <v>71</v>
      </c>
      <c r="AK36" s="18" t="s">
        <v>69</v>
      </c>
      <c r="AL36" s="18" t="s">
        <v>69</v>
      </c>
      <c r="AM36" s="18" t="s">
        <v>125</v>
      </c>
      <c r="AN36" s="24">
        <v>5</v>
      </c>
      <c r="AO36" s="21" t="s">
        <v>228</v>
      </c>
      <c r="AP36" s="22" t="s">
        <v>229</v>
      </c>
      <c r="AQ36" s="23">
        <v>72</v>
      </c>
      <c r="AR36" s="32">
        <v>66</v>
      </c>
      <c r="AS36" s="18" t="s">
        <v>75</v>
      </c>
      <c r="AT36" s="18" t="s">
        <v>69</v>
      </c>
      <c r="AU36" s="18" t="s">
        <v>75</v>
      </c>
      <c r="AV36" s="18" t="s">
        <v>76</v>
      </c>
      <c r="AW36" s="24">
        <v>1500</v>
      </c>
      <c r="AX36" s="18" t="s">
        <v>75</v>
      </c>
      <c r="AY36" s="18" t="s">
        <v>75</v>
      </c>
      <c r="AZ36" s="18" t="s">
        <v>75</v>
      </c>
      <c r="BA36" s="18" t="s">
        <v>69</v>
      </c>
      <c r="BB36" s="18" t="s">
        <v>69</v>
      </c>
      <c r="BC36" s="18" t="s">
        <v>69</v>
      </c>
      <c r="BD36" s="18" t="s">
        <v>69</v>
      </c>
      <c r="BE36" s="18" t="s">
        <v>72</v>
      </c>
      <c r="BF36" s="24">
        <v>1</v>
      </c>
      <c r="BG36" s="33" t="s">
        <v>132</v>
      </c>
    </row>
    <row r="37" spans="1:59" ht="28.5" customHeight="1">
      <c r="A37" s="11">
        <v>33</v>
      </c>
      <c r="B37" s="11" t="s">
        <v>63</v>
      </c>
      <c r="C37" s="27" t="s">
        <v>230</v>
      </c>
      <c r="D37" s="28" t="s">
        <v>231</v>
      </c>
      <c r="E37" s="29">
        <v>1966</v>
      </c>
      <c r="F37" s="29">
        <v>1966</v>
      </c>
      <c r="G37" s="11" t="s">
        <v>232</v>
      </c>
      <c r="H37" s="14" t="s">
        <v>67</v>
      </c>
      <c r="I37" s="30">
        <v>5</v>
      </c>
      <c r="J37" s="30">
        <v>5</v>
      </c>
      <c r="K37" s="14">
        <v>4</v>
      </c>
      <c r="L37" s="11">
        <v>0</v>
      </c>
      <c r="M37" s="15">
        <f t="shared" si="0"/>
        <v>67</v>
      </c>
      <c r="N37" s="29">
        <v>64</v>
      </c>
      <c r="O37" s="30">
        <v>3</v>
      </c>
      <c r="P37" s="16">
        <f t="shared" si="1"/>
        <v>4248</v>
      </c>
      <c r="Q37" s="16">
        <v>2577.5</v>
      </c>
      <c r="R37" s="16">
        <v>1222.7</v>
      </c>
      <c r="S37" s="16">
        <v>202.1</v>
      </c>
      <c r="T37" s="16">
        <v>0</v>
      </c>
      <c r="U37" s="14">
        <v>245.7</v>
      </c>
      <c r="V37" s="43">
        <v>0</v>
      </c>
      <c r="W37" s="29">
        <v>0</v>
      </c>
      <c r="X37" s="38">
        <f t="shared" si="2"/>
        <v>447.79999999999995</v>
      </c>
      <c r="Y37" s="18" t="s">
        <v>233</v>
      </c>
      <c r="Z37" s="19">
        <v>2920.7</v>
      </c>
      <c r="AA37" s="19">
        <v>924</v>
      </c>
      <c r="AB37" s="19">
        <f t="shared" si="3"/>
        <v>1996.6999999999998</v>
      </c>
      <c r="AC37" s="19">
        <v>392</v>
      </c>
      <c r="AD37" s="19">
        <f t="shared" si="4"/>
        <v>1604.6999999999998</v>
      </c>
      <c r="AE37" s="24">
        <v>0</v>
      </c>
      <c r="AF37" s="18" t="s">
        <v>69</v>
      </c>
      <c r="AG37" s="18" t="s">
        <v>69</v>
      </c>
      <c r="AH37" s="18" t="s">
        <v>69</v>
      </c>
      <c r="AI37" s="18" t="s">
        <v>70</v>
      </c>
      <c r="AJ37" s="20" t="s">
        <v>71</v>
      </c>
      <c r="AK37" s="24" t="s">
        <v>72</v>
      </c>
      <c r="AL37" s="18" t="s">
        <v>69</v>
      </c>
      <c r="AM37" s="18" t="s">
        <v>234</v>
      </c>
      <c r="AN37" s="24">
        <v>1</v>
      </c>
      <c r="AO37" s="21" t="s">
        <v>235</v>
      </c>
      <c r="AP37" s="22" t="s">
        <v>236</v>
      </c>
      <c r="AQ37" s="32">
        <v>125</v>
      </c>
      <c r="AR37" s="32">
        <v>110</v>
      </c>
      <c r="AS37" s="18" t="s">
        <v>75</v>
      </c>
      <c r="AT37" s="18" t="s">
        <v>69</v>
      </c>
      <c r="AU37" s="18" t="s">
        <v>75</v>
      </c>
      <c r="AV37" s="18" t="s">
        <v>76</v>
      </c>
      <c r="AW37" s="24">
        <v>1500</v>
      </c>
      <c r="AX37" s="18" t="s">
        <v>75</v>
      </c>
      <c r="AY37" s="18" t="s">
        <v>75</v>
      </c>
      <c r="AZ37" s="18" t="s">
        <v>75</v>
      </c>
      <c r="BA37" s="18" t="s">
        <v>69</v>
      </c>
      <c r="BB37" s="18" t="s">
        <v>69</v>
      </c>
      <c r="BC37" s="24" t="s">
        <v>237</v>
      </c>
      <c r="BD37" s="18" t="s">
        <v>72</v>
      </c>
      <c r="BE37" s="18" t="s">
        <v>72</v>
      </c>
      <c r="BF37" s="24">
        <v>1</v>
      </c>
      <c r="BG37" s="33" t="s">
        <v>186</v>
      </c>
    </row>
    <row r="38" spans="1:59" ht="28.5" customHeight="1">
      <c r="A38" s="11">
        <v>34</v>
      </c>
      <c r="B38" s="11" t="s">
        <v>63</v>
      </c>
      <c r="C38" s="12" t="s">
        <v>238</v>
      </c>
      <c r="D38" s="26" t="s">
        <v>239</v>
      </c>
      <c r="E38" s="13">
        <v>1973</v>
      </c>
      <c r="F38" s="13">
        <v>1973</v>
      </c>
      <c r="G38" s="11" t="s">
        <v>66</v>
      </c>
      <c r="H38" s="14" t="s">
        <v>67</v>
      </c>
      <c r="I38" s="15">
        <v>5</v>
      </c>
      <c r="J38" s="15">
        <v>5</v>
      </c>
      <c r="K38" s="11">
        <v>6</v>
      </c>
      <c r="L38" s="11">
        <v>0</v>
      </c>
      <c r="M38" s="15">
        <f t="shared" si="0"/>
        <v>100</v>
      </c>
      <c r="N38" s="11">
        <v>100</v>
      </c>
      <c r="O38" s="15">
        <v>0</v>
      </c>
      <c r="P38" s="16">
        <f t="shared" si="1"/>
        <v>6217</v>
      </c>
      <c r="Q38" s="17">
        <v>4755.6000000000004</v>
      </c>
      <c r="R38" s="17">
        <v>0</v>
      </c>
      <c r="S38" s="17">
        <v>1055.9000000000001</v>
      </c>
      <c r="T38" s="17">
        <v>0</v>
      </c>
      <c r="U38" s="11">
        <v>405.5</v>
      </c>
      <c r="V38" s="38">
        <v>0</v>
      </c>
      <c r="W38" s="39">
        <v>0</v>
      </c>
      <c r="X38" s="38">
        <f t="shared" si="2"/>
        <v>1461.4</v>
      </c>
      <c r="Y38" s="18" t="s">
        <v>240</v>
      </c>
      <c r="Z38" s="19">
        <v>5250.2</v>
      </c>
      <c r="AA38" s="57">
        <v>1338</v>
      </c>
      <c r="AB38" s="19">
        <f t="shared" si="3"/>
        <v>3912.2</v>
      </c>
      <c r="AC38" s="57">
        <f>530+228</f>
        <v>758</v>
      </c>
      <c r="AD38" s="19">
        <f t="shared" si="4"/>
        <v>3154.2</v>
      </c>
      <c r="AE38" s="18">
        <v>0</v>
      </c>
      <c r="AF38" s="18" t="s">
        <v>69</v>
      </c>
      <c r="AG38" s="18" t="s">
        <v>69</v>
      </c>
      <c r="AH38" s="18" t="s">
        <v>69</v>
      </c>
      <c r="AI38" s="18" t="s">
        <v>70</v>
      </c>
      <c r="AJ38" s="20" t="s">
        <v>161</v>
      </c>
      <c r="AK38" s="18" t="s">
        <v>69</v>
      </c>
      <c r="AL38" s="18" t="s">
        <v>69</v>
      </c>
      <c r="AM38" s="18" t="s">
        <v>202</v>
      </c>
      <c r="AN38" s="18">
        <v>4</v>
      </c>
      <c r="AO38" s="21" t="s">
        <v>116</v>
      </c>
      <c r="AP38" s="22" t="s">
        <v>241</v>
      </c>
      <c r="AQ38" s="23">
        <v>250</v>
      </c>
      <c r="AR38" s="23">
        <v>224</v>
      </c>
      <c r="AS38" s="18" t="s">
        <v>75</v>
      </c>
      <c r="AT38" s="18" t="s">
        <v>69</v>
      </c>
      <c r="AU38" s="18" t="s">
        <v>69</v>
      </c>
      <c r="AV38" s="18" t="s">
        <v>87</v>
      </c>
      <c r="AW38" s="24" t="s">
        <v>69</v>
      </c>
      <c r="AX38" s="18" t="s">
        <v>75</v>
      </c>
      <c r="AY38" s="18" t="s">
        <v>75</v>
      </c>
      <c r="AZ38" s="18" t="s">
        <v>75</v>
      </c>
      <c r="BA38" s="18" t="s">
        <v>69</v>
      </c>
      <c r="BB38" s="18" t="s">
        <v>69</v>
      </c>
      <c r="BC38" s="18" t="s">
        <v>69</v>
      </c>
      <c r="BD38" s="18" t="s">
        <v>72</v>
      </c>
      <c r="BE38" s="18" t="s">
        <v>72</v>
      </c>
      <c r="BF38" s="18">
        <v>1</v>
      </c>
      <c r="BG38" s="25" t="s">
        <v>88</v>
      </c>
    </row>
    <row r="39" spans="1:59" ht="28.5" customHeight="1">
      <c r="A39" s="11">
        <v>35</v>
      </c>
      <c r="B39" s="11" t="s">
        <v>63</v>
      </c>
      <c r="C39" s="12" t="s">
        <v>242</v>
      </c>
      <c r="D39" s="26" t="s">
        <v>243</v>
      </c>
      <c r="E39" s="13">
        <v>1961</v>
      </c>
      <c r="F39" s="13">
        <v>1961</v>
      </c>
      <c r="G39" s="11" t="s">
        <v>244</v>
      </c>
      <c r="H39" s="14" t="s">
        <v>67</v>
      </c>
      <c r="I39" s="15">
        <v>5</v>
      </c>
      <c r="J39" s="15">
        <v>5</v>
      </c>
      <c r="K39" s="11">
        <v>4</v>
      </c>
      <c r="L39" s="11">
        <v>0</v>
      </c>
      <c r="M39" s="15">
        <f t="shared" si="0"/>
        <v>80</v>
      </c>
      <c r="N39" s="11">
        <v>77</v>
      </c>
      <c r="O39" s="15">
        <v>3</v>
      </c>
      <c r="P39" s="16">
        <f t="shared" si="1"/>
        <v>4259.7000000000007</v>
      </c>
      <c r="Q39" s="17">
        <v>3121.8</v>
      </c>
      <c r="R39" s="17">
        <v>127.8</v>
      </c>
      <c r="S39" s="17">
        <v>766.9</v>
      </c>
      <c r="T39" s="17">
        <v>0</v>
      </c>
      <c r="U39" s="11">
        <v>243.2</v>
      </c>
      <c r="V39" s="38">
        <v>0</v>
      </c>
      <c r="W39" s="39">
        <v>0</v>
      </c>
      <c r="X39" s="38">
        <f t="shared" si="2"/>
        <v>1010.0999999999999</v>
      </c>
      <c r="Y39" s="18" t="s">
        <v>245</v>
      </c>
      <c r="Z39" s="19">
        <v>4185.5</v>
      </c>
      <c r="AA39" s="57">
        <v>895</v>
      </c>
      <c r="AB39" s="19">
        <f t="shared" si="3"/>
        <v>3290.5</v>
      </c>
      <c r="AC39" s="57">
        <f>321+144</f>
        <v>465</v>
      </c>
      <c r="AD39" s="19">
        <f t="shared" si="4"/>
        <v>2825.5</v>
      </c>
      <c r="AE39" s="18">
        <v>0</v>
      </c>
      <c r="AF39" s="18" t="s">
        <v>69</v>
      </c>
      <c r="AG39" s="18" t="s">
        <v>69</v>
      </c>
      <c r="AH39" s="18" t="s">
        <v>69</v>
      </c>
      <c r="AI39" s="18" t="s">
        <v>70</v>
      </c>
      <c r="AJ39" s="20" t="s">
        <v>71</v>
      </c>
      <c r="AK39" s="18" t="s">
        <v>69</v>
      </c>
      <c r="AL39" s="18" t="s">
        <v>69</v>
      </c>
      <c r="AM39" s="18" t="s">
        <v>125</v>
      </c>
      <c r="AN39" s="18">
        <v>6</v>
      </c>
      <c r="AO39" s="21" t="s">
        <v>116</v>
      </c>
      <c r="AP39" s="22" t="s">
        <v>246</v>
      </c>
      <c r="AQ39" s="23">
        <v>151</v>
      </c>
      <c r="AR39" s="23">
        <v>119</v>
      </c>
      <c r="AS39" s="18" t="s">
        <v>75</v>
      </c>
      <c r="AT39" s="18" t="s">
        <v>69</v>
      </c>
      <c r="AU39" s="18" t="s">
        <v>75</v>
      </c>
      <c r="AV39" s="18" t="s">
        <v>118</v>
      </c>
      <c r="AW39" s="24">
        <v>1700</v>
      </c>
      <c r="AX39" s="18" t="s">
        <v>75</v>
      </c>
      <c r="AY39" s="18" t="s">
        <v>75</v>
      </c>
      <c r="AZ39" s="18" t="s">
        <v>75</v>
      </c>
      <c r="BA39" s="18" t="s">
        <v>69</v>
      </c>
      <c r="BB39" s="18" t="s">
        <v>69</v>
      </c>
      <c r="BC39" s="18" t="s">
        <v>69</v>
      </c>
      <c r="BD39" s="18" t="s">
        <v>72</v>
      </c>
      <c r="BE39" s="18" t="s">
        <v>72</v>
      </c>
      <c r="BF39" s="18">
        <v>1</v>
      </c>
      <c r="BG39" s="25" t="s">
        <v>186</v>
      </c>
    </row>
    <row r="40" spans="1:59" ht="28.5" customHeight="1">
      <c r="A40" s="11">
        <v>36</v>
      </c>
      <c r="B40" s="11" t="s">
        <v>63</v>
      </c>
      <c r="C40" s="12" t="s">
        <v>242</v>
      </c>
      <c r="D40" s="26" t="s">
        <v>247</v>
      </c>
      <c r="E40" s="13">
        <v>1977</v>
      </c>
      <c r="F40" s="13">
        <v>1977</v>
      </c>
      <c r="G40" s="11" t="s">
        <v>248</v>
      </c>
      <c r="H40" s="14" t="s">
        <v>67</v>
      </c>
      <c r="I40" s="15">
        <v>5</v>
      </c>
      <c r="J40" s="15">
        <v>5</v>
      </c>
      <c r="K40" s="11">
        <v>4</v>
      </c>
      <c r="L40" s="11">
        <v>0</v>
      </c>
      <c r="M40" s="15">
        <f t="shared" si="0"/>
        <v>57</v>
      </c>
      <c r="N40" s="11">
        <v>56</v>
      </c>
      <c r="O40" s="15">
        <v>1</v>
      </c>
      <c r="P40" s="16">
        <f t="shared" si="1"/>
        <v>4518.8</v>
      </c>
      <c r="Q40" s="17">
        <v>2679.7</v>
      </c>
      <c r="R40" s="17">
        <v>1518.5</v>
      </c>
      <c r="S40" s="17">
        <v>50.2</v>
      </c>
      <c r="T40" s="17">
        <v>0</v>
      </c>
      <c r="U40" s="11">
        <v>270.39999999999998</v>
      </c>
      <c r="V40" s="38">
        <v>0</v>
      </c>
      <c r="W40" s="39">
        <v>0</v>
      </c>
      <c r="X40" s="38">
        <f t="shared" si="2"/>
        <v>320.59999999999997</v>
      </c>
      <c r="Y40" s="18" t="s">
        <v>249</v>
      </c>
      <c r="Z40" s="19">
        <v>3559.7</v>
      </c>
      <c r="AA40" s="57">
        <v>996</v>
      </c>
      <c r="AB40" s="19">
        <f t="shared" si="3"/>
        <v>2563.6999999999998</v>
      </c>
      <c r="AC40" s="57">
        <f>962+61</f>
        <v>1023</v>
      </c>
      <c r="AD40" s="19">
        <f t="shared" si="4"/>
        <v>1540.6999999999998</v>
      </c>
      <c r="AE40" s="18">
        <v>70</v>
      </c>
      <c r="AF40" s="18" t="s">
        <v>69</v>
      </c>
      <c r="AG40" s="18" t="s">
        <v>69</v>
      </c>
      <c r="AH40" s="18" t="s">
        <v>69</v>
      </c>
      <c r="AI40" s="18" t="s">
        <v>70</v>
      </c>
      <c r="AJ40" s="20" t="s">
        <v>71</v>
      </c>
      <c r="AK40" s="18" t="s">
        <v>69</v>
      </c>
      <c r="AL40" s="18" t="s">
        <v>69</v>
      </c>
      <c r="AM40" s="18" t="s">
        <v>69</v>
      </c>
      <c r="AN40" s="18">
        <v>6</v>
      </c>
      <c r="AO40" s="21" t="s">
        <v>73</v>
      </c>
      <c r="AP40" s="22" t="s">
        <v>170</v>
      </c>
      <c r="AQ40" s="23">
        <v>144</v>
      </c>
      <c r="AR40" s="23">
        <v>125</v>
      </c>
      <c r="AS40" s="18" t="s">
        <v>75</v>
      </c>
      <c r="AT40" s="18" t="s">
        <v>69</v>
      </c>
      <c r="AU40" s="18" t="s">
        <v>75</v>
      </c>
      <c r="AV40" s="18" t="s">
        <v>118</v>
      </c>
      <c r="AW40" s="24">
        <v>1500</v>
      </c>
      <c r="AX40" s="18" t="s">
        <v>75</v>
      </c>
      <c r="AY40" s="18" t="s">
        <v>75</v>
      </c>
      <c r="AZ40" s="18" t="s">
        <v>75</v>
      </c>
      <c r="BA40" s="18" t="s">
        <v>69</v>
      </c>
      <c r="BB40" s="18" t="s">
        <v>69</v>
      </c>
      <c r="BC40" s="18" t="s">
        <v>69</v>
      </c>
      <c r="BD40" s="18" t="s">
        <v>69</v>
      </c>
      <c r="BE40" s="18" t="s">
        <v>72</v>
      </c>
      <c r="BF40" s="18">
        <v>1</v>
      </c>
      <c r="BG40" s="25" t="s">
        <v>88</v>
      </c>
    </row>
    <row r="41" spans="1:59" ht="28.5" customHeight="1">
      <c r="A41" s="11">
        <v>37</v>
      </c>
      <c r="B41" s="11" t="s">
        <v>63</v>
      </c>
      <c r="C41" s="12" t="s">
        <v>242</v>
      </c>
      <c r="D41" s="26" t="s">
        <v>250</v>
      </c>
      <c r="E41" s="13">
        <v>1961</v>
      </c>
      <c r="F41" s="13">
        <v>1961</v>
      </c>
      <c r="G41" s="11" t="s">
        <v>244</v>
      </c>
      <c r="H41" s="14" t="s">
        <v>67</v>
      </c>
      <c r="I41" s="15">
        <v>4</v>
      </c>
      <c r="J41" s="15">
        <v>4</v>
      </c>
      <c r="K41" s="11">
        <v>3</v>
      </c>
      <c r="L41" s="11">
        <v>0</v>
      </c>
      <c r="M41" s="15">
        <f t="shared" si="0"/>
        <v>41</v>
      </c>
      <c r="N41" s="11">
        <v>37</v>
      </c>
      <c r="O41" s="15">
        <v>4</v>
      </c>
      <c r="P41" s="16">
        <f t="shared" si="1"/>
        <v>2954.5000000000005</v>
      </c>
      <c r="Q41" s="17">
        <v>1532.9</v>
      </c>
      <c r="R41" s="17">
        <v>636.20000000000005</v>
      </c>
      <c r="S41" s="17">
        <v>0</v>
      </c>
      <c r="T41" s="17">
        <v>640.20000000000005</v>
      </c>
      <c r="U41" s="11">
        <v>145.19999999999999</v>
      </c>
      <c r="V41" s="38">
        <v>0</v>
      </c>
      <c r="W41" s="39">
        <v>0</v>
      </c>
      <c r="X41" s="38">
        <f t="shared" si="2"/>
        <v>785.40000000000009</v>
      </c>
      <c r="Y41" s="18" t="s">
        <v>251</v>
      </c>
      <c r="Z41" s="19">
        <v>2793.6</v>
      </c>
      <c r="AA41" s="57">
        <v>788</v>
      </c>
      <c r="AB41" s="19">
        <f t="shared" si="3"/>
        <v>2005.6</v>
      </c>
      <c r="AC41" s="57">
        <f>385+31</f>
        <v>416</v>
      </c>
      <c r="AD41" s="19">
        <f t="shared" si="4"/>
        <v>1589.6</v>
      </c>
      <c r="AE41" s="18">
        <v>52</v>
      </c>
      <c r="AF41" s="18" t="s">
        <v>69</v>
      </c>
      <c r="AG41" s="18" t="s">
        <v>69</v>
      </c>
      <c r="AH41" s="18" t="s">
        <v>69</v>
      </c>
      <c r="AI41" s="18" t="s">
        <v>70</v>
      </c>
      <c r="AJ41" s="20" t="s">
        <v>71</v>
      </c>
      <c r="AK41" s="18" t="s">
        <v>69</v>
      </c>
      <c r="AL41" s="18" t="s">
        <v>69</v>
      </c>
      <c r="AM41" s="18" t="s">
        <v>69</v>
      </c>
      <c r="AN41" s="18">
        <v>6</v>
      </c>
      <c r="AO41" s="21" t="s">
        <v>73</v>
      </c>
      <c r="AP41" s="22" t="s">
        <v>252</v>
      </c>
      <c r="AQ41" s="23">
        <v>73</v>
      </c>
      <c r="AR41" s="23">
        <v>62</v>
      </c>
      <c r="AS41" s="18" t="s">
        <v>75</v>
      </c>
      <c r="AT41" s="18" t="s">
        <v>69</v>
      </c>
      <c r="AU41" s="18" t="s">
        <v>75</v>
      </c>
      <c r="AV41" s="18" t="s">
        <v>118</v>
      </c>
      <c r="AW41" s="24">
        <v>1500</v>
      </c>
      <c r="AX41" s="18" t="s">
        <v>75</v>
      </c>
      <c r="AY41" s="18" t="s">
        <v>75</v>
      </c>
      <c r="AZ41" s="18" t="s">
        <v>75</v>
      </c>
      <c r="BA41" s="18" t="s">
        <v>69</v>
      </c>
      <c r="BB41" s="18" t="s">
        <v>69</v>
      </c>
      <c r="BC41" s="18" t="s">
        <v>69</v>
      </c>
      <c r="BD41" s="18" t="s">
        <v>69</v>
      </c>
      <c r="BE41" s="18" t="s">
        <v>72</v>
      </c>
      <c r="BF41" s="18">
        <v>1</v>
      </c>
      <c r="BG41" s="25" t="s">
        <v>186</v>
      </c>
    </row>
    <row r="42" spans="1:59" ht="28.5" customHeight="1">
      <c r="A42" s="11">
        <v>38</v>
      </c>
      <c r="B42" s="11" t="s">
        <v>63</v>
      </c>
      <c r="C42" s="12" t="s">
        <v>242</v>
      </c>
      <c r="D42" s="26" t="s">
        <v>253</v>
      </c>
      <c r="E42" s="13">
        <v>1962</v>
      </c>
      <c r="F42" s="13">
        <v>1962</v>
      </c>
      <c r="G42" s="11" t="s">
        <v>66</v>
      </c>
      <c r="H42" s="14" t="s">
        <v>67</v>
      </c>
      <c r="I42" s="15">
        <v>5</v>
      </c>
      <c r="J42" s="15">
        <v>5</v>
      </c>
      <c r="K42" s="11">
        <v>2</v>
      </c>
      <c r="L42" s="11">
        <v>0</v>
      </c>
      <c r="M42" s="15">
        <f t="shared" si="0"/>
        <v>38</v>
      </c>
      <c r="N42" s="11">
        <v>36</v>
      </c>
      <c r="O42" s="15">
        <v>2</v>
      </c>
      <c r="P42" s="16">
        <f t="shared" si="1"/>
        <v>2930.2000110000004</v>
      </c>
      <c r="Q42" s="17">
        <v>1410.600011</v>
      </c>
      <c r="R42" s="17">
        <v>168.4</v>
      </c>
      <c r="S42" s="17">
        <v>573.6</v>
      </c>
      <c r="T42" s="17">
        <v>612.79999999999995</v>
      </c>
      <c r="U42" s="11">
        <v>116.4</v>
      </c>
      <c r="V42" s="38">
        <v>48.4</v>
      </c>
      <c r="W42" s="39">
        <v>0</v>
      </c>
      <c r="X42" s="38">
        <f t="shared" si="2"/>
        <v>1351.2000000000003</v>
      </c>
      <c r="Y42" s="18" t="s">
        <v>254</v>
      </c>
      <c r="Z42" s="19">
        <v>1802.8</v>
      </c>
      <c r="AA42" s="57">
        <v>523</v>
      </c>
      <c r="AB42" s="19">
        <f t="shared" si="3"/>
        <v>1279.8</v>
      </c>
      <c r="AC42" s="57">
        <v>380</v>
      </c>
      <c r="AD42" s="19">
        <f t="shared" si="4"/>
        <v>899.8</v>
      </c>
      <c r="AE42" s="18">
        <v>60</v>
      </c>
      <c r="AF42" s="18" t="s">
        <v>69</v>
      </c>
      <c r="AG42" s="18" t="s">
        <v>69</v>
      </c>
      <c r="AH42" s="18" t="s">
        <v>69</v>
      </c>
      <c r="AI42" s="18" t="s">
        <v>70</v>
      </c>
      <c r="AJ42" s="20" t="s">
        <v>71</v>
      </c>
      <c r="AK42" s="18" t="s">
        <v>72</v>
      </c>
      <c r="AL42" s="18" t="s">
        <v>69</v>
      </c>
      <c r="AM42" s="18" t="s">
        <v>255</v>
      </c>
      <c r="AN42" s="18">
        <v>6</v>
      </c>
      <c r="AO42" s="21" t="s">
        <v>73</v>
      </c>
      <c r="AP42" s="22" t="s">
        <v>121</v>
      </c>
      <c r="AQ42" s="23">
        <v>60</v>
      </c>
      <c r="AR42" s="23">
        <v>46</v>
      </c>
      <c r="AS42" s="18" t="s">
        <v>75</v>
      </c>
      <c r="AT42" s="18" t="s">
        <v>69</v>
      </c>
      <c r="AU42" s="18" t="s">
        <v>75</v>
      </c>
      <c r="AV42" s="18" t="s">
        <v>178</v>
      </c>
      <c r="AW42" s="24">
        <v>1500</v>
      </c>
      <c r="AX42" s="18" t="s">
        <v>75</v>
      </c>
      <c r="AY42" s="18" t="s">
        <v>75</v>
      </c>
      <c r="AZ42" s="18" t="s">
        <v>75</v>
      </c>
      <c r="BA42" s="18" t="s">
        <v>69</v>
      </c>
      <c r="BB42" s="18" t="s">
        <v>69</v>
      </c>
      <c r="BC42" s="18" t="s">
        <v>69</v>
      </c>
      <c r="BD42" s="18" t="s">
        <v>69</v>
      </c>
      <c r="BE42" s="18" t="s">
        <v>72</v>
      </c>
      <c r="BF42" s="18">
        <v>1</v>
      </c>
      <c r="BG42" s="25" t="s">
        <v>186</v>
      </c>
    </row>
    <row r="43" spans="1:59" ht="28.5" customHeight="1">
      <c r="A43" s="11">
        <v>39</v>
      </c>
      <c r="B43" s="11" t="s">
        <v>63</v>
      </c>
      <c r="C43" s="12" t="s">
        <v>242</v>
      </c>
      <c r="D43" s="26" t="s">
        <v>256</v>
      </c>
      <c r="E43" s="13">
        <v>1961</v>
      </c>
      <c r="F43" s="13">
        <v>1961</v>
      </c>
      <c r="G43" s="11" t="s">
        <v>257</v>
      </c>
      <c r="H43" s="14" t="s">
        <v>67</v>
      </c>
      <c r="I43" s="15">
        <v>5</v>
      </c>
      <c r="J43" s="15">
        <v>5</v>
      </c>
      <c r="K43" s="11">
        <v>2</v>
      </c>
      <c r="L43" s="11">
        <v>0</v>
      </c>
      <c r="M43" s="15">
        <f t="shared" si="0"/>
        <v>33</v>
      </c>
      <c r="N43" s="11">
        <v>32</v>
      </c>
      <c r="O43" s="15">
        <v>1</v>
      </c>
      <c r="P43" s="16">
        <f t="shared" si="1"/>
        <v>2182.9999989999997</v>
      </c>
      <c r="Q43" s="17">
        <v>1286.099999</v>
      </c>
      <c r="R43" s="17">
        <v>314.10000000000002</v>
      </c>
      <c r="S43" s="17">
        <v>8.9</v>
      </c>
      <c r="T43" s="17">
        <v>452</v>
      </c>
      <c r="U43" s="11">
        <v>121.9</v>
      </c>
      <c r="V43" s="38">
        <v>0</v>
      </c>
      <c r="W43" s="39">
        <v>0</v>
      </c>
      <c r="X43" s="38">
        <f t="shared" si="2"/>
        <v>582.79999999999995</v>
      </c>
      <c r="Y43" s="18" t="s">
        <v>258</v>
      </c>
      <c r="Z43" s="19">
        <v>1263.3</v>
      </c>
      <c r="AA43" s="57">
        <v>493</v>
      </c>
      <c r="AB43" s="19">
        <f t="shared" si="3"/>
        <v>770.3</v>
      </c>
      <c r="AC43" s="57">
        <v>491</v>
      </c>
      <c r="AD43" s="19">
        <f t="shared" si="4"/>
        <v>279.29999999999995</v>
      </c>
      <c r="AE43" s="18">
        <v>0</v>
      </c>
      <c r="AF43" s="18" t="s">
        <v>69</v>
      </c>
      <c r="AG43" s="18" t="s">
        <v>69</v>
      </c>
      <c r="AH43" s="18" t="s">
        <v>69</v>
      </c>
      <c r="AI43" s="18" t="s">
        <v>70</v>
      </c>
      <c r="AJ43" s="20" t="s">
        <v>71</v>
      </c>
      <c r="AK43" s="18" t="s">
        <v>72</v>
      </c>
      <c r="AL43" s="18" t="s">
        <v>69</v>
      </c>
      <c r="AM43" s="18" t="s">
        <v>69</v>
      </c>
      <c r="AN43" s="18">
        <v>6</v>
      </c>
      <c r="AO43" s="21" t="s">
        <v>259</v>
      </c>
      <c r="AP43" s="22" t="s">
        <v>260</v>
      </c>
      <c r="AQ43" s="23">
        <v>57</v>
      </c>
      <c r="AR43" s="23">
        <v>45</v>
      </c>
      <c r="AS43" s="18" t="s">
        <v>75</v>
      </c>
      <c r="AT43" s="18" t="s">
        <v>69</v>
      </c>
      <c r="AU43" s="18" t="s">
        <v>75</v>
      </c>
      <c r="AV43" s="18" t="s">
        <v>178</v>
      </c>
      <c r="AW43" s="24">
        <v>1500</v>
      </c>
      <c r="AX43" s="18" t="s">
        <v>75</v>
      </c>
      <c r="AY43" s="18" t="s">
        <v>75</v>
      </c>
      <c r="AZ43" s="18" t="s">
        <v>75</v>
      </c>
      <c r="BA43" s="18" t="s">
        <v>69</v>
      </c>
      <c r="BB43" s="18" t="s">
        <v>69</v>
      </c>
      <c r="BC43" s="18" t="s">
        <v>69</v>
      </c>
      <c r="BD43" s="18" t="s">
        <v>72</v>
      </c>
      <c r="BE43" s="18" t="s">
        <v>69</v>
      </c>
      <c r="BF43" s="18">
        <v>2</v>
      </c>
      <c r="BG43" s="25" t="s">
        <v>186</v>
      </c>
    </row>
    <row r="44" spans="1:59" ht="28.5" customHeight="1">
      <c r="A44" s="11">
        <v>40</v>
      </c>
      <c r="B44" s="11" t="s">
        <v>63</v>
      </c>
      <c r="C44" s="12" t="s">
        <v>242</v>
      </c>
      <c r="D44" s="26" t="s">
        <v>261</v>
      </c>
      <c r="E44" s="13">
        <v>1968</v>
      </c>
      <c r="F44" s="13">
        <v>1968</v>
      </c>
      <c r="G44" s="11" t="s">
        <v>66</v>
      </c>
      <c r="H44" s="14" t="s">
        <v>67</v>
      </c>
      <c r="I44" s="15">
        <v>5</v>
      </c>
      <c r="J44" s="15">
        <v>5</v>
      </c>
      <c r="K44" s="11">
        <v>6</v>
      </c>
      <c r="L44" s="11">
        <v>0</v>
      </c>
      <c r="M44" s="15">
        <f t="shared" si="0"/>
        <v>90</v>
      </c>
      <c r="N44" s="11">
        <v>90</v>
      </c>
      <c r="O44" s="15">
        <v>0</v>
      </c>
      <c r="P44" s="16">
        <f t="shared" si="1"/>
        <v>5751.7</v>
      </c>
      <c r="Q44" s="17">
        <v>4368.3999999999996</v>
      </c>
      <c r="R44" s="17">
        <v>0</v>
      </c>
      <c r="S44" s="17">
        <v>988</v>
      </c>
      <c r="T44" s="17">
        <v>0</v>
      </c>
      <c r="U44" s="11">
        <v>395.3</v>
      </c>
      <c r="V44" s="38">
        <v>0</v>
      </c>
      <c r="W44" s="39">
        <v>0</v>
      </c>
      <c r="X44" s="38">
        <f t="shared" si="2"/>
        <v>1383.3</v>
      </c>
      <c r="Y44" s="18" t="s">
        <v>262</v>
      </c>
      <c r="Z44" s="19">
        <v>4690.6000000000004</v>
      </c>
      <c r="AA44" s="57">
        <v>1176</v>
      </c>
      <c r="AB44" s="19">
        <f t="shared" si="3"/>
        <v>3514.6000000000004</v>
      </c>
      <c r="AC44" s="57">
        <v>515</v>
      </c>
      <c r="AD44" s="19">
        <f t="shared" si="4"/>
        <v>2999.6000000000004</v>
      </c>
      <c r="AE44" s="18">
        <v>50</v>
      </c>
      <c r="AF44" s="18" t="s">
        <v>69</v>
      </c>
      <c r="AG44" s="18" t="s">
        <v>69</v>
      </c>
      <c r="AH44" s="18" t="s">
        <v>69</v>
      </c>
      <c r="AI44" s="18" t="s">
        <v>70</v>
      </c>
      <c r="AJ44" s="20" t="s">
        <v>71</v>
      </c>
      <c r="AK44" s="18" t="s">
        <v>69</v>
      </c>
      <c r="AL44" s="18" t="s">
        <v>69</v>
      </c>
      <c r="AM44" s="18" t="s">
        <v>125</v>
      </c>
      <c r="AN44" s="18">
        <v>6</v>
      </c>
      <c r="AO44" s="21" t="s">
        <v>259</v>
      </c>
      <c r="AP44" s="22" t="s">
        <v>203</v>
      </c>
      <c r="AQ44" s="23">
        <v>211</v>
      </c>
      <c r="AR44" s="23">
        <v>185</v>
      </c>
      <c r="AS44" s="18" t="s">
        <v>75</v>
      </c>
      <c r="AT44" s="18" t="s">
        <v>69</v>
      </c>
      <c r="AU44" s="18" t="s">
        <v>75</v>
      </c>
      <c r="AV44" s="18" t="s">
        <v>118</v>
      </c>
      <c r="AW44" s="24">
        <v>1500</v>
      </c>
      <c r="AX44" s="18" t="s">
        <v>75</v>
      </c>
      <c r="AY44" s="18" t="s">
        <v>75</v>
      </c>
      <c r="AZ44" s="18" t="s">
        <v>75</v>
      </c>
      <c r="BA44" s="18" t="s">
        <v>69</v>
      </c>
      <c r="BB44" s="18" t="s">
        <v>69</v>
      </c>
      <c r="BC44" s="18" t="s">
        <v>69</v>
      </c>
      <c r="BD44" s="18" t="s">
        <v>69</v>
      </c>
      <c r="BE44" s="18" t="s">
        <v>72</v>
      </c>
      <c r="BF44" s="18">
        <v>1</v>
      </c>
      <c r="BG44" s="25" t="s">
        <v>88</v>
      </c>
    </row>
    <row r="45" spans="1:59" ht="28.5" customHeight="1">
      <c r="A45" s="11">
        <v>41</v>
      </c>
      <c r="B45" s="11" t="s">
        <v>63</v>
      </c>
      <c r="C45" s="34" t="s">
        <v>263</v>
      </c>
      <c r="D45" s="26" t="s">
        <v>264</v>
      </c>
      <c r="E45" s="13">
        <v>1954</v>
      </c>
      <c r="F45" s="13">
        <v>1954</v>
      </c>
      <c r="G45" s="11" t="s">
        <v>257</v>
      </c>
      <c r="H45" s="14" t="s">
        <v>67</v>
      </c>
      <c r="I45" s="15">
        <v>4</v>
      </c>
      <c r="J45" s="15">
        <v>4</v>
      </c>
      <c r="K45" s="11">
        <v>3</v>
      </c>
      <c r="L45" s="11">
        <v>0</v>
      </c>
      <c r="M45" s="15">
        <f t="shared" si="0"/>
        <v>53</v>
      </c>
      <c r="N45" s="11">
        <v>46</v>
      </c>
      <c r="O45" s="15">
        <v>7</v>
      </c>
      <c r="P45" s="16">
        <f t="shared" si="1"/>
        <v>4151</v>
      </c>
      <c r="Q45" s="35">
        <v>2397.5</v>
      </c>
      <c r="R45" s="35">
        <f>435.8+119.6</f>
        <v>555.4</v>
      </c>
      <c r="S45" s="35">
        <v>0</v>
      </c>
      <c r="T45" s="35">
        <v>924.6</v>
      </c>
      <c r="U45" s="11">
        <v>273.5</v>
      </c>
      <c r="V45" s="38">
        <v>0</v>
      </c>
      <c r="W45" s="39">
        <v>0</v>
      </c>
      <c r="X45" s="38">
        <f t="shared" si="2"/>
        <v>1198.0999999999999</v>
      </c>
      <c r="Y45" s="18" t="s">
        <v>265</v>
      </c>
      <c r="Z45" s="19">
        <v>3539.1</v>
      </c>
      <c r="AA45" s="57">
        <v>999</v>
      </c>
      <c r="AB45" s="19">
        <f t="shared" si="3"/>
        <v>2540.1</v>
      </c>
      <c r="AC45" s="57">
        <f>844+345</f>
        <v>1189</v>
      </c>
      <c r="AD45" s="19">
        <f t="shared" si="4"/>
        <v>1351.1</v>
      </c>
      <c r="AE45" s="18">
        <v>75</v>
      </c>
      <c r="AF45" s="18" t="s">
        <v>69</v>
      </c>
      <c r="AG45" s="18" t="s">
        <v>69</v>
      </c>
      <c r="AH45" s="18" t="s">
        <v>69</v>
      </c>
      <c r="AI45" s="18" t="s">
        <v>70</v>
      </c>
      <c r="AJ45" s="20" t="s">
        <v>71</v>
      </c>
      <c r="AK45" s="18" t="s">
        <v>69</v>
      </c>
      <c r="AL45" s="18" t="s">
        <v>72</v>
      </c>
      <c r="AM45" s="18" t="s">
        <v>266</v>
      </c>
      <c r="AN45" s="18">
        <v>6</v>
      </c>
      <c r="AO45" s="21" t="s">
        <v>97</v>
      </c>
      <c r="AP45" s="22" t="s">
        <v>267</v>
      </c>
      <c r="AQ45" s="23">
        <v>88</v>
      </c>
      <c r="AR45" s="23">
        <v>74</v>
      </c>
      <c r="AS45" s="18" t="s">
        <v>75</v>
      </c>
      <c r="AT45" s="18" t="s">
        <v>69</v>
      </c>
      <c r="AU45" s="18" t="s">
        <v>75</v>
      </c>
      <c r="AV45" s="18" t="s">
        <v>178</v>
      </c>
      <c r="AW45" s="24">
        <v>1700</v>
      </c>
      <c r="AX45" s="18" t="s">
        <v>75</v>
      </c>
      <c r="AY45" s="18" t="s">
        <v>75</v>
      </c>
      <c r="AZ45" s="18" t="s">
        <v>75</v>
      </c>
      <c r="BA45" s="18" t="s">
        <v>69</v>
      </c>
      <c r="BB45" s="18" t="s">
        <v>69</v>
      </c>
      <c r="BC45" s="18" t="s">
        <v>72</v>
      </c>
      <c r="BD45" s="18" t="s">
        <v>72</v>
      </c>
      <c r="BE45" s="18" t="s">
        <v>72</v>
      </c>
      <c r="BF45" s="18">
        <v>1</v>
      </c>
      <c r="BG45" s="25" t="s">
        <v>186</v>
      </c>
    </row>
    <row r="46" spans="1:59" ht="28.5" customHeight="1">
      <c r="A46" s="11">
        <v>42</v>
      </c>
      <c r="B46" s="11" t="s">
        <v>63</v>
      </c>
      <c r="C46" s="12" t="s">
        <v>268</v>
      </c>
      <c r="D46" s="26" t="s">
        <v>269</v>
      </c>
      <c r="E46" s="13">
        <v>1965</v>
      </c>
      <c r="F46" s="13">
        <v>1965</v>
      </c>
      <c r="G46" s="11" t="s">
        <v>232</v>
      </c>
      <c r="H46" s="14" t="s">
        <v>67</v>
      </c>
      <c r="I46" s="15">
        <v>4</v>
      </c>
      <c r="J46" s="15">
        <v>4</v>
      </c>
      <c r="K46" s="11">
        <v>4</v>
      </c>
      <c r="L46" s="11">
        <v>0</v>
      </c>
      <c r="M46" s="15">
        <f t="shared" si="0"/>
        <v>60</v>
      </c>
      <c r="N46" s="11">
        <v>55</v>
      </c>
      <c r="O46" s="15">
        <v>5</v>
      </c>
      <c r="P46" s="16">
        <f t="shared" si="1"/>
        <v>2736.7000000000003</v>
      </c>
      <c r="Q46" s="17">
        <v>2197.4</v>
      </c>
      <c r="R46" s="17">
        <v>346.8</v>
      </c>
      <c r="S46" s="17">
        <v>0</v>
      </c>
      <c r="T46" s="17">
        <v>0</v>
      </c>
      <c r="U46" s="11">
        <v>192.5</v>
      </c>
      <c r="V46" s="38">
        <v>0</v>
      </c>
      <c r="W46" s="39">
        <v>0</v>
      </c>
      <c r="X46" s="38">
        <f t="shared" si="2"/>
        <v>192.5</v>
      </c>
      <c r="Y46" s="18" t="s">
        <v>270</v>
      </c>
      <c r="Z46" s="19">
        <v>4655.2</v>
      </c>
      <c r="AA46" s="57">
        <v>932</v>
      </c>
      <c r="AB46" s="19">
        <f t="shared" si="3"/>
        <v>3723.2</v>
      </c>
      <c r="AC46" s="57">
        <v>975</v>
      </c>
      <c r="AD46" s="19">
        <f t="shared" si="4"/>
        <v>2748.2</v>
      </c>
      <c r="AE46" s="18">
        <v>0</v>
      </c>
      <c r="AF46" s="18" t="s">
        <v>69</v>
      </c>
      <c r="AG46" s="18" t="s">
        <v>69</v>
      </c>
      <c r="AH46" s="18" t="s">
        <v>69</v>
      </c>
      <c r="AI46" s="18" t="s">
        <v>70</v>
      </c>
      <c r="AJ46" s="20" t="s">
        <v>161</v>
      </c>
      <c r="AK46" s="18" t="s">
        <v>69</v>
      </c>
      <c r="AL46" s="18" t="s">
        <v>69</v>
      </c>
      <c r="AM46" s="18" t="s">
        <v>102</v>
      </c>
      <c r="AN46" s="18">
        <v>4</v>
      </c>
      <c r="AO46" s="21" t="s">
        <v>103</v>
      </c>
      <c r="AP46" s="22" t="s">
        <v>107</v>
      </c>
      <c r="AQ46" s="23">
        <v>124</v>
      </c>
      <c r="AR46" s="23">
        <v>108</v>
      </c>
      <c r="AS46" s="18" t="s">
        <v>75</v>
      </c>
      <c r="AT46" s="18" t="s">
        <v>69</v>
      </c>
      <c r="AU46" s="18" t="s">
        <v>69</v>
      </c>
      <c r="AV46" s="18" t="s">
        <v>271</v>
      </c>
      <c r="AW46" s="24" t="s">
        <v>69</v>
      </c>
      <c r="AX46" s="18" t="s">
        <v>75</v>
      </c>
      <c r="AY46" s="18" t="s">
        <v>75</v>
      </c>
      <c r="AZ46" s="18" t="s">
        <v>75</v>
      </c>
      <c r="BA46" s="18" t="s">
        <v>69</v>
      </c>
      <c r="BB46" s="18" t="s">
        <v>69</v>
      </c>
      <c r="BC46" s="18" t="s">
        <v>69</v>
      </c>
      <c r="BD46" s="18" t="s">
        <v>69</v>
      </c>
      <c r="BE46" s="18" t="s">
        <v>72</v>
      </c>
      <c r="BF46" s="18">
        <v>1</v>
      </c>
      <c r="BG46" s="25" t="s">
        <v>88</v>
      </c>
    </row>
    <row r="47" spans="1:59" ht="28.5" customHeight="1">
      <c r="A47" s="11">
        <v>43</v>
      </c>
      <c r="B47" s="11" t="s">
        <v>63</v>
      </c>
      <c r="C47" s="12" t="s">
        <v>268</v>
      </c>
      <c r="D47" s="26" t="s">
        <v>79</v>
      </c>
      <c r="E47" s="13">
        <v>1959</v>
      </c>
      <c r="F47" s="13">
        <v>1959</v>
      </c>
      <c r="G47" s="11" t="s">
        <v>66</v>
      </c>
      <c r="H47" s="14" t="s">
        <v>67</v>
      </c>
      <c r="I47" s="15">
        <v>4</v>
      </c>
      <c r="J47" s="15">
        <v>4</v>
      </c>
      <c r="K47" s="11">
        <v>4</v>
      </c>
      <c r="L47" s="11">
        <v>0</v>
      </c>
      <c r="M47" s="15">
        <f t="shared" si="0"/>
        <v>64</v>
      </c>
      <c r="N47" s="11">
        <v>64</v>
      </c>
      <c r="O47" s="15">
        <v>0</v>
      </c>
      <c r="P47" s="16">
        <f t="shared" si="1"/>
        <v>2729</v>
      </c>
      <c r="Q47" s="17">
        <v>2536.3000000000002</v>
      </c>
      <c r="R47" s="17">
        <v>0</v>
      </c>
      <c r="S47" s="17">
        <v>0</v>
      </c>
      <c r="T47" s="17">
        <v>0</v>
      </c>
      <c r="U47" s="11">
        <v>192.7</v>
      </c>
      <c r="V47" s="38">
        <v>0</v>
      </c>
      <c r="W47" s="39">
        <v>0</v>
      </c>
      <c r="X47" s="38">
        <f t="shared" si="2"/>
        <v>192.7</v>
      </c>
      <c r="Y47" s="18" t="s">
        <v>272</v>
      </c>
      <c r="Z47" s="19">
        <v>3179</v>
      </c>
      <c r="AA47" s="57">
        <v>888</v>
      </c>
      <c r="AB47" s="19">
        <f t="shared" si="3"/>
        <v>2291</v>
      </c>
      <c r="AC47" s="57">
        <f>388+247</f>
        <v>635</v>
      </c>
      <c r="AD47" s="19">
        <f t="shared" si="4"/>
        <v>1656</v>
      </c>
      <c r="AE47" s="18">
        <v>0</v>
      </c>
      <c r="AF47" s="18" t="s">
        <v>69</v>
      </c>
      <c r="AG47" s="18" t="s">
        <v>69</v>
      </c>
      <c r="AH47" s="18" t="s">
        <v>69</v>
      </c>
      <c r="AI47" s="18" t="s">
        <v>70</v>
      </c>
      <c r="AJ47" s="20" t="s">
        <v>161</v>
      </c>
      <c r="AK47" s="18" t="s">
        <v>69</v>
      </c>
      <c r="AL47" s="18" t="s">
        <v>69</v>
      </c>
      <c r="AM47" s="18" t="s">
        <v>69</v>
      </c>
      <c r="AN47" s="18">
        <v>4</v>
      </c>
      <c r="AO47" s="21" t="s">
        <v>176</v>
      </c>
      <c r="AP47" s="22" t="s">
        <v>273</v>
      </c>
      <c r="AQ47" s="23">
        <v>128</v>
      </c>
      <c r="AR47" s="23">
        <v>107</v>
      </c>
      <c r="AS47" s="18" t="s">
        <v>75</v>
      </c>
      <c r="AT47" s="18" t="s">
        <v>69</v>
      </c>
      <c r="AU47" s="18" t="s">
        <v>69</v>
      </c>
      <c r="AV47" s="18" t="s">
        <v>87</v>
      </c>
      <c r="AW47" s="24">
        <v>1500</v>
      </c>
      <c r="AX47" s="18" t="s">
        <v>75</v>
      </c>
      <c r="AY47" s="18" t="s">
        <v>75</v>
      </c>
      <c r="AZ47" s="18" t="s">
        <v>75</v>
      </c>
      <c r="BA47" s="18" t="s">
        <v>69</v>
      </c>
      <c r="BB47" s="18" t="s">
        <v>69</v>
      </c>
      <c r="BC47" s="18" t="s">
        <v>69</v>
      </c>
      <c r="BD47" s="18" t="s">
        <v>69</v>
      </c>
      <c r="BE47" s="18" t="s">
        <v>72</v>
      </c>
      <c r="BF47" s="18"/>
      <c r="BG47" s="25"/>
    </row>
    <row r="48" spans="1:59" ht="28.5" customHeight="1">
      <c r="A48" s="11">
        <v>44</v>
      </c>
      <c r="B48" s="11" t="s">
        <v>63</v>
      </c>
      <c r="C48" s="12" t="s">
        <v>274</v>
      </c>
      <c r="D48" s="26" t="s">
        <v>275</v>
      </c>
      <c r="E48" s="13">
        <v>1973</v>
      </c>
      <c r="F48" s="13">
        <v>1973</v>
      </c>
      <c r="G48" s="11" t="s">
        <v>276</v>
      </c>
      <c r="H48" s="14" t="s">
        <v>67</v>
      </c>
      <c r="I48" s="15">
        <v>5</v>
      </c>
      <c r="J48" s="15">
        <v>5</v>
      </c>
      <c r="K48" s="11">
        <v>6</v>
      </c>
      <c r="L48" s="11">
        <v>0</v>
      </c>
      <c r="M48" s="15">
        <f t="shared" si="0"/>
        <v>90</v>
      </c>
      <c r="N48" s="11">
        <v>90</v>
      </c>
      <c r="O48" s="15">
        <v>0</v>
      </c>
      <c r="P48" s="16">
        <f t="shared" si="1"/>
        <v>5692</v>
      </c>
      <c r="Q48" s="17">
        <v>4364.3999999999996</v>
      </c>
      <c r="R48" s="17">
        <v>0</v>
      </c>
      <c r="S48" s="17">
        <v>920.9</v>
      </c>
      <c r="T48" s="17">
        <v>0</v>
      </c>
      <c r="U48" s="11">
        <v>406.7</v>
      </c>
      <c r="V48" s="38">
        <v>0</v>
      </c>
      <c r="W48" s="39">
        <v>0</v>
      </c>
      <c r="X48" s="38">
        <f t="shared" si="2"/>
        <v>1327.6</v>
      </c>
      <c r="Y48" s="18" t="s">
        <v>277</v>
      </c>
      <c r="Z48" s="19">
        <v>5499.1</v>
      </c>
      <c r="AA48" s="57">
        <v>1165</v>
      </c>
      <c r="AB48" s="19">
        <f t="shared" si="3"/>
        <v>4334.1000000000004</v>
      </c>
      <c r="AC48" s="57">
        <v>515</v>
      </c>
      <c r="AD48" s="19">
        <f t="shared" si="4"/>
        <v>3819.1000000000004</v>
      </c>
      <c r="AE48" s="18">
        <v>0</v>
      </c>
      <c r="AF48" s="18" t="s">
        <v>69</v>
      </c>
      <c r="AG48" s="18" t="s">
        <v>69</v>
      </c>
      <c r="AH48" s="18" t="s">
        <v>69</v>
      </c>
      <c r="AI48" s="18" t="s">
        <v>70</v>
      </c>
      <c r="AJ48" s="20" t="s">
        <v>71</v>
      </c>
      <c r="AK48" s="18" t="s">
        <v>69</v>
      </c>
      <c r="AL48" s="18" t="s">
        <v>69</v>
      </c>
      <c r="AM48" s="18" t="s">
        <v>278</v>
      </c>
      <c r="AN48" s="18">
        <v>1</v>
      </c>
      <c r="AO48" s="21" t="s">
        <v>116</v>
      </c>
      <c r="AP48" s="22" t="s">
        <v>279</v>
      </c>
      <c r="AQ48" s="23">
        <v>221</v>
      </c>
      <c r="AR48" s="23">
        <v>203</v>
      </c>
      <c r="AS48" s="18" t="s">
        <v>75</v>
      </c>
      <c r="AT48" s="18" t="s">
        <v>69</v>
      </c>
      <c r="AU48" s="18" t="s">
        <v>75</v>
      </c>
      <c r="AV48" s="18" t="s">
        <v>178</v>
      </c>
      <c r="AW48" s="24">
        <v>1500</v>
      </c>
      <c r="AX48" s="18" t="s">
        <v>75</v>
      </c>
      <c r="AY48" s="18" t="s">
        <v>75</v>
      </c>
      <c r="AZ48" s="18" t="s">
        <v>75</v>
      </c>
      <c r="BA48" s="18" t="s">
        <v>69</v>
      </c>
      <c r="BB48" s="18" t="s">
        <v>69</v>
      </c>
      <c r="BC48" s="18" t="s">
        <v>280</v>
      </c>
      <c r="BD48" s="18" t="s">
        <v>69</v>
      </c>
      <c r="BE48" s="18" t="s">
        <v>72</v>
      </c>
      <c r="BF48" s="18">
        <v>1</v>
      </c>
      <c r="BG48" s="25" t="s">
        <v>77</v>
      </c>
    </row>
    <row r="49" spans="1:59" ht="28.5" customHeight="1">
      <c r="A49" s="11">
        <v>45</v>
      </c>
      <c r="B49" s="11" t="s">
        <v>63</v>
      </c>
      <c r="C49" s="12" t="s">
        <v>274</v>
      </c>
      <c r="D49" s="26" t="s">
        <v>281</v>
      </c>
      <c r="E49" s="13">
        <v>1975</v>
      </c>
      <c r="F49" s="13">
        <v>1975</v>
      </c>
      <c r="G49" s="11" t="s">
        <v>66</v>
      </c>
      <c r="H49" s="14" t="s">
        <v>67</v>
      </c>
      <c r="I49" s="15">
        <v>5</v>
      </c>
      <c r="J49" s="15">
        <v>5</v>
      </c>
      <c r="K49" s="11">
        <v>9</v>
      </c>
      <c r="L49" s="11">
        <v>0</v>
      </c>
      <c r="M49" s="15">
        <f t="shared" si="0"/>
        <v>132</v>
      </c>
      <c r="N49" s="11">
        <v>131</v>
      </c>
      <c r="O49" s="15">
        <v>1</v>
      </c>
      <c r="P49" s="16">
        <f t="shared" si="1"/>
        <v>8988.6</v>
      </c>
      <c r="Q49" s="17">
        <v>6818</v>
      </c>
      <c r="R49" s="17">
        <v>11.3</v>
      </c>
      <c r="S49" s="17">
        <v>1480.3</v>
      </c>
      <c r="T49" s="17">
        <v>0</v>
      </c>
      <c r="U49" s="11">
        <v>675.3</v>
      </c>
      <c r="V49" s="38">
        <v>3.7</v>
      </c>
      <c r="W49" s="39">
        <v>0</v>
      </c>
      <c r="X49" s="38">
        <f t="shared" si="2"/>
        <v>2159.2999999999997</v>
      </c>
      <c r="Y49" s="18" t="s">
        <v>282</v>
      </c>
      <c r="Z49" s="19">
        <v>9793.2999999999993</v>
      </c>
      <c r="AA49" s="57">
        <v>1874</v>
      </c>
      <c r="AB49" s="19">
        <f t="shared" si="3"/>
        <v>7919.2999999999993</v>
      </c>
      <c r="AC49" s="57">
        <f>662+224</f>
        <v>886</v>
      </c>
      <c r="AD49" s="19">
        <f t="shared" si="4"/>
        <v>7033.2999999999993</v>
      </c>
      <c r="AE49" s="18">
        <v>0</v>
      </c>
      <c r="AF49" s="18" t="s">
        <v>69</v>
      </c>
      <c r="AG49" s="18" t="s">
        <v>69</v>
      </c>
      <c r="AH49" s="18" t="s">
        <v>69</v>
      </c>
      <c r="AI49" s="18" t="s">
        <v>70</v>
      </c>
      <c r="AJ49" s="20" t="s">
        <v>71</v>
      </c>
      <c r="AK49" s="18" t="s">
        <v>69</v>
      </c>
      <c r="AL49" s="18" t="s">
        <v>69</v>
      </c>
      <c r="AM49" s="18" t="s">
        <v>69</v>
      </c>
      <c r="AN49" s="18">
        <v>1</v>
      </c>
      <c r="AO49" s="21" t="s">
        <v>130</v>
      </c>
      <c r="AP49" s="22" t="s">
        <v>216</v>
      </c>
      <c r="AQ49" s="23">
        <v>312</v>
      </c>
      <c r="AR49" s="23">
        <v>282</v>
      </c>
      <c r="AS49" s="18" t="s">
        <v>75</v>
      </c>
      <c r="AT49" s="18" t="s">
        <v>69</v>
      </c>
      <c r="AU49" s="18" t="s">
        <v>75</v>
      </c>
      <c r="AV49" s="18" t="s">
        <v>178</v>
      </c>
      <c r="AW49" s="24">
        <v>1500</v>
      </c>
      <c r="AX49" s="18" t="s">
        <v>75</v>
      </c>
      <c r="AY49" s="18" t="s">
        <v>75</v>
      </c>
      <c r="AZ49" s="18" t="s">
        <v>75</v>
      </c>
      <c r="BA49" s="18" t="s">
        <v>69</v>
      </c>
      <c r="BB49" s="18" t="s">
        <v>69</v>
      </c>
      <c r="BC49" s="18" t="s">
        <v>72</v>
      </c>
      <c r="BD49" s="18" t="s">
        <v>72</v>
      </c>
      <c r="BE49" s="18" t="s">
        <v>72</v>
      </c>
      <c r="BF49" s="18">
        <v>1</v>
      </c>
      <c r="BG49" s="25" t="s">
        <v>77</v>
      </c>
    </row>
    <row r="50" spans="1:59" ht="28.5" customHeight="1">
      <c r="A50" s="11">
        <v>46</v>
      </c>
      <c r="B50" s="11" t="s">
        <v>63</v>
      </c>
      <c r="C50" s="12" t="s">
        <v>274</v>
      </c>
      <c r="D50" s="26" t="s">
        <v>283</v>
      </c>
      <c r="E50" s="13">
        <v>1973</v>
      </c>
      <c r="F50" s="13">
        <v>1973</v>
      </c>
      <c r="G50" s="11" t="s">
        <v>66</v>
      </c>
      <c r="H50" s="14" t="s">
        <v>67</v>
      </c>
      <c r="I50" s="15">
        <v>5</v>
      </c>
      <c r="J50" s="15">
        <v>5</v>
      </c>
      <c r="K50" s="11">
        <v>6</v>
      </c>
      <c r="L50" s="11">
        <v>0</v>
      </c>
      <c r="M50" s="15">
        <f t="shared" si="0"/>
        <v>88</v>
      </c>
      <c r="N50" s="11">
        <v>87</v>
      </c>
      <c r="O50" s="15">
        <v>1</v>
      </c>
      <c r="P50" s="16">
        <f t="shared" si="1"/>
        <v>5686.3</v>
      </c>
      <c r="Q50" s="17">
        <v>4192</v>
      </c>
      <c r="R50" s="17">
        <v>167.5</v>
      </c>
      <c r="S50" s="17">
        <v>918.7</v>
      </c>
      <c r="T50" s="17">
        <v>0</v>
      </c>
      <c r="U50" s="11">
        <v>408.1</v>
      </c>
      <c r="V50" s="38">
        <v>0</v>
      </c>
      <c r="W50" s="39">
        <v>0</v>
      </c>
      <c r="X50" s="38">
        <f t="shared" si="2"/>
        <v>1326.8000000000002</v>
      </c>
      <c r="Y50" s="18" t="s">
        <v>284</v>
      </c>
      <c r="Z50" s="19">
        <v>4833.2</v>
      </c>
      <c r="AA50" s="57">
        <v>1151</v>
      </c>
      <c r="AB50" s="19">
        <f t="shared" si="3"/>
        <v>3682.2</v>
      </c>
      <c r="AC50" s="57">
        <f>598+192</f>
        <v>790</v>
      </c>
      <c r="AD50" s="19">
        <f t="shared" si="4"/>
        <v>2892.2</v>
      </c>
      <c r="AE50" s="18">
        <v>48</v>
      </c>
      <c r="AF50" s="18" t="s">
        <v>69</v>
      </c>
      <c r="AG50" s="18" t="s">
        <v>69</v>
      </c>
      <c r="AH50" s="18" t="s">
        <v>69</v>
      </c>
      <c r="AI50" s="18" t="s">
        <v>70</v>
      </c>
      <c r="AJ50" s="20" t="s">
        <v>71</v>
      </c>
      <c r="AK50" s="18" t="s">
        <v>69</v>
      </c>
      <c r="AL50" s="18" t="s">
        <v>69</v>
      </c>
      <c r="AM50" s="18" t="s">
        <v>278</v>
      </c>
      <c r="AN50" s="18">
        <v>1</v>
      </c>
      <c r="AO50" s="21" t="s">
        <v>285</v>
      </c>
      <c r="AP50" s="22" t="s">
        <v>286</v>
      </c>
      <c r="AQ50" s="23">
        <v>233</v>
      </c>
      <c r="AR50" s="23">
        <v>215</v>
      </c>
      <c r="AS50" s="18" t="s">
        <v>75</v>
      </c>
      <c r="AT50" s="18" t="s">
        <v>69</v>
      </c>
      <c r="AU50" s="18" t="s">
        <v>75</v>
      </c>
      <c r="AV50" s="18" t="s">
        <v>178</v>
      </c>
      <c r="AW50" s="24">
        <v>1500</v>
      </c>
      <c r="AX50" s="18" t="s">
        <v>75</v>
      </c>
      <c r="AY50" s="18" t="s">
        <v>75</v>
      </c>
      <c r="AZ50" s="18" t="s">
        <v>75</v>
      </c>
      <c r="BA50" s="18" t="s">
        <v>69</v>
      </c>
      <c r="BB50" s="18" t="s">
        <v>69</v>
      </c>
      <c r="BC50" s="18" t="s">
        <v>280</v>
      </c>
      <c r="BD50" s="18" t="s">
        <v>69</v>
      </c>
      <c r="BE50" s="18" t="s">
        <v>72</v>
      </c>
      <c r="BF50" s="18">
        <v>1</v>
      </c>
      <c r="BG50" s="25" t="s">
        <v>77</v>
      </c>
    </row>
    <row r="51" spans="1:59" ht="28.5" customHeight="1">
      <c r="A51" s="11">
        <v>47</v>
      </c>
      <c r="B51" s="11" t="s">
        <v>63</v>
      </c>
      <c r="C51" s="12" t="s">
        <v>274</v>
      </c>
      <c r="D51" s="26" t="s">
        <v>287</v>
      </c>
      <c r="E51" s="13">
        <v>1972</v>
      </c>
      <c r="F51" s="13">
        <v>1972</v>
      </c>
      <c r="G51" s="11" t="s">
        <v>288</v>
      </c>
      <c r="H51" s="14" t="s">
        <v>67</v>
      </c>
      <c r="I51" s="15">
        <v>5</v>
      </c>
      <c r="J51" s="15">
        <v>5</v>
      </c>
      <c r="K51" s="11">
        <v>8</v>
      </c>
      <c r="L51" s="11">
        <v>0</v>
      </c>
      <c r="M51" s="15">
        <f t="shared" si="0"/>
        <v>111</v>
      </c>
      <c r="N51" s="11">
        <v>110</v>
      </c>
      <c r="O51" s="15">
        <v>1</v>
      </c>
      <c r="P51" s="16">
        <f t="shared" si="1"/>
        <v>7509.7</v>
      </c>
      <c r="Q51" s="17">
        <v>5319.4</v>
      </c>
      <c r="R51" s="17">
        <v>423</v>
      </c>
      <c r="S51" s="17">
        <v>1205.0999999999999</v>
      </c>
      <c r="T51" s="17">
        <v>0</v>
      </c>
      <c r="U51" s="11">
        <v>562.20000000000005</v>
      </c>
      <c r="V51" s="38">
        <v>0</v>
      </c>
      <c r="W51" s="39">
        <v>0</v>
      </c>
      <c r="X51" s="38">
        <f t="shared" si="2"/>
        <v>1767.3</v>
      </c>
      <c r="Y51" s="18" t="s">
        <v>289</v>
      </c>
      <c r="Z51" s="19">
        <v>7106.8</v>
      </c>
      <c r="AA51" s="57">
        <v>1515</v>
      </c>
      <c r="AB51" s="19">
        <f t="shared" si="3"/>
        <v>5591.8</v>
      </c>
      <c r="AC51" s="57">
        <v>639</v>
      </c>
      <c r="AD51" s="19">
        <f t="shared" si="4"/>
        <v>4952.8</v>
      </c>
      <c r="AE51" s="18">
        <v>0</v>
      </c>
      <c r="AF51" s="18" t="s">
        <v>69</v>
      </c>
      <c r="AG51" s="18" t="s">
        <v>69</v>
      </c>
      <c r="AH51" s="18" t="s">
        <v>69</v>
      </c>
      <c r="AI51" s="18" t="s">
        <v>70</v>
      </c>
      <c r="AJ51" s="20" t="s">
        <v>71</v>
      </c>
      <c r="AK51" s="18" t="s">
        <v>69</v>
      </c>
      <c r="AL51" s="18" t="s">
        <v>69</v>
      </c>
      <c r="AM51" s="18" t="s">
        <v>278</v>
      </c>
      <c r="AN51" s="18">
        <v>1</v>
      </c>
      <c r="AO51" s="21" t="s">
        <v>85</v>
      </c>
      <c r="AP51" s="22" t="s">
        <v>290</v>
      </c>
      <c r="AQ51" s="23">
        <v>266</v>
      </c>
      <c r="AR51" s="23">
        <v>230</v>
      </c>
      <c r="AS51" s="18" t="s">
        <v>75</v>
      </c>
      <c r="AT51" s="18" t="s">
        <v>69</v>
      </c>
      <c r="AU51" s="18" t="s">
        <v>75</v>
      </c>
      <c r="AV51" s="18" t="s">
        <v>178</v>
      </c>
      <c r="AW51" s="24">
        <v>1500</v>
      </c>
      <c r="AX51" s="18" t="s">
        <v>75</v>
      </c>
      <c r="AY51" s="18" t="s">
        <v>75</v>
      </c>
      <c r="AZ51" s="18" t="s">
        <v>75</v>
      </c>
      <c r="BA51" s="18" t="s">
        <v>69</v>
      </c>
      <c r="BB51" s="18" t="s">
        <v>69</v>
      </c>
      <c r="BC51" s="18" t="s">
        <v>280</v>
      </c>
      <c r="BD51" s="18" t="s">
        <v>69</v>
      </c>
      <c r="BE51" s="18" t="s">
        <v>72</v>
      </c>
      <c r="BF51" s="18">
        <v>1</v>
      </c>
      <c r="BG51" s="25" t="s">
        <v>77</v>
      </c>
    </row>
    <row r="52" spans="1:59" ht="47.25" customHeight="1">
      <c r="A52" s="11">
        <v>48</v>
      </c>
      <c r="B52" s="11" t="s">
        <v>63</v>
      </c>
      <c r="C52" s="12" t="s">
        <v>291</v>
      </c>
      <c r="D52" s="26" t="s">
        <v>292</v>
      </c>
      <c r="E52" s="13" t="s">
        <v>159</v>
      </c>
      <c r="F52" s="13" t="s">
        <v>159</v>
      </c>
      <c r="G52" s="11" t="s">
        <v>66</v>
      </c>
      <c r="H52" s="14" t="s">
        <v>67</v>
      </c>
      <c r="I52" s="15">
        <v>4</v>
      </c>
      <c r="J52" s="15">
        <v>4</v>
      </c>
      <c r="K52" s="11" t="s">
        <v>293</v>
      </c>
      <c r="L52" s="11">
        <v>0</v>
      </c>
      <c r="M52" s="15">
        <f t="shared" si="0"/>
        <v>170</v>
      </c>
      <c r="N52" s="11">
        <v>170</v>
      </c>
      <c r="O52" s="15">
        <v>0</v>
      </c>
      <c r="P52" s="16">
        <f t="shared" si="1"/>
        <v>7530.28</v>
      </c>
      <c r="Q52" s="17">
        <v>4652.9799999999996</v>
      </c>
      <c r="R52" s="17">
        <v>0</v>
      </c>
      <c r="S52" s="17">
        <v>768.6</v>
      </c>
      <c r="T52" s="17">
        <v>0</v>
      </c>
      <c r="U52" s="38">
        <f>335.1+1446.9</f>
        <v>1782</v>
      </c>
      <c r="V52" s="38">
        <f>302.6+24.1</f>
        <v>326.70000000000005</v>
      </c>
      <c r="W52" s="39">
        <v>0</v>
      </c>
      <c r="X52" s="38">
        <f t="shared" si="2"/>
        <v>2877.3</v>
      </c>
      <c r="Y52" s="18" t="s">
        <v>294</v>
      </c>
      <c r="Z52" s="19">
        <f>8587/2</f>
        <v>4293.5</v>
      </c>
      <c r="AA52" s="57">
        <v>2208</v>
      </c>
      <c r="AB52" s="19">
        <f t="shared" si="3"/>
        <v>2085.5</v>
      </c>
      <c r="AC52" s="57">
        <v>649</v>
      </c>
      <c r="AD52" s="19">
        <f t="shared" si="4"/>
        <v>1436.5</v>
      </c>
      <c r="AE52" s="18">
        <v>0</v>
      </c>
      <c r="AF52" s="18" t="s">
        <v>69</v>
      </c>
      <c r="AG52" s="18" t="s">
        <v>69</v>
      </c>
      <c r="AH52" s="18" t="s">
        <v>69</v>
      </c>
      <c r="AI52" s="18" t="s">
        <v>70</v>
      </c>
      <c r="AJ52" s="20" t="s">
        <v>71</v>
      </c>
      <c r="AK52" s="18" t="s">
        <v>69</v>
      </c>
      <c r="AL52" s="18" t="s">
        <v>69</v>
      </c>
      <c r="AM52" s="18" t="s">
        <v>202</v>
      </c>
      <c r="AN52" s="18">
        <v>4</v>
      </c>
      <c r="AO52" s="22" t="s">
        <v>295</v>
      </c>
      <c r="AP52" s="22" t="s">
        <v>296</v>
      </c>
      <c r="AQ52" s="23">
        <v>330</v>
      </c>
      <c r="AR52" s="23">
        <v>314</v>
      </c>
      <c r="AS52" s="18" t="s">
        <v>75</v>
      </c>
      <c r="AT52" s="18" t="s">
        <v>69</v>
      </c>
      <c r="AU52" s="18" t="s">
        <v>75</v>
      </c>
      <c r="AV52" s="18" t="s">
        <v>297</v>
      </c>
      <c r="AW52" s="24" t="s">
        <v>298</v>
      </c>
      <c r="AX52" s="18" t="s">
        <v>75</v>
      </c>
      <c r="AY52" s="18" t="s">
        <v>75</v>
      </c>
      <c r="AZ52" s="18" t="s">
        <v>75</v>
      </c>
      <c r="BA52" s="18" t="s">
        <v>69</v>
      </c>
      <c r="BB52" s="18" t="s">
        <v>69</v>
      </c>
      <c r="BC52" s="18" t="s">
        <v>69</v>
      </c>
      <c r="BD52" s="18" t="s">
        <v>69</v>
      </c>
      <c r="BE52" s="18" t="s">
        <v>72</v>
      </c>
      <c r="BF52" s="18">
        <v>1</v>
      </c>
      <c r="BG52" s="25" t="s">
        <v>186</v>
      </c>
    </row>
    <row r="53" spans="1:59" ht="28.5" customHeight="1">
      <c r="A53" s="11">
        <v>49</v>
      </c>
      <c r="B53" s="11" t="s">
        <v>63</v>
      </c>
      <c r="C53" s="12" t="s">
        <v>299</v>
      </c>
      <c r="D53" s="26" t="s">
        <v>300</v>
      </c>
      <c r="E53" s="13">
        <v>1957</v>
      </c>
      <c r="F53" s="13">
        <v>1957</v>
      </c>
      <c r="G53" s="11" t="s">
        <v>66</v>
      </c>
      <c r="H53" s="14" t="s">
        <v>67</v>
      </c>
      <c r="I53" s="15">
        <v>4</v>
      </c>
      <c r="J53" s="15">
        <v>4</v>
      </c>
      <c r="K53" s="11">
        <v>3</v>
      </c>
      <c r="L53" s="11">
        <v>0</v>
      </c>
      <c r="M53" s="15">
        <f t="shared" si="0"/>
        <v>40</v>
      </c>
      <c r="N53" s="11">
        <v>40</v>
      </c>
      <c r="O53" s="15">
        <v>0</v>
      </c>
      <c r="P53" s="16">
        <f t="shared" si="1"/>
        <v>4342.1000000000004</v>
      </c>
      <c r="Q53" s="17">
        <v>2501.3000000000002</v>
      </c>
      <c r="R53" s="17">
        <v>0</v>
      </c>
      <c r="S53" s="17">
        <v>736.8</v>
      </c>
      <c r="T53" s="17">
        <v>833.6</v>
      </c>
      <c r="U53" s="11">
        <v>270.39999999999998</v>
      </c>
      <c r="V53" s="38">
        <v>0</v>
      </c>
      <c r="W53" s="39">
        <v>0</v>
      </c>
      <c r="X53" s="38">
        <f t="shared" si="2"/>
        <v>1840.8000000000002</v>
      </c>
      <c r="Y53" s="18" t="s">
        <v>301</v>
      </c>
      <c r="Z53" s="19">
        <v>2466.5</v>
      </c>
      <c r="AA53" s="57">
        <v>927</v>
      </c>
      <c r="AB53" s="19">
        <f t="shared" si="3"/>
        <v>1539.5</v>
      </c>
      <c r="AC53" s="57">
        <f>221+281</f>
        <v>502</v>
      </c>
      <c r="AD53" s="19">
        <f t="shared" si="4"/>
        <v>1037.5</v>
      </c>
      <c r="AE53" s="18">
        <v>0</v>
      </c>
      <c r="AF53" s="18" t="s">
        <v>69</v>
      </c>
      <c r="AG53" s="18" t="s">
        <v>69</v>
      </c>
      <c r="AH53" s="18" t="s">
        <v>69</v>
      </c>
      <c r="AI53" s="18" t="s">
        <v>70</v>
      </c>
      <c r="AJ53" s="20" t="s">
        <v>71</v>
      </c>
      <c r="AK53" s="18" t="s">
        <v>69</v>
      </c>
      <c r="AL53" s="18" t="s">
        <v>69</v>
      </c>
      <c r="AM53" s="18" t="s">
        <v>69</v>
      </c>
      <c r="AN53" s="18">
        <v>2</v>
      </c>
      <c r="AO53" s="21" t="s">
        <v>97</v>
      </c>
      <c r="AP53" s="22" t="s">
        <v>98</v>
      </c>
      <c r="AQ53" s="23">
        <v>103</v>
      </c>
      <c r="AR53" s="23">
        <v>88</v>
      </c>
      <c r="AS53" s="18" t="s">
        <v>75</v>
      </c>
      <c r="AT53" s="18" t="s">
        <v>69</v>
      </c>
      <c r="AU53" s="18" t="s">
        <v>75</v>
      </c>
      <c r="AV53" s="18" t="s">
        <v>118</v>
      </c>
      <c r="AW53" s="24">
        <v>1500</v>
      </c>
      <c r="AX53" s="18" t="s">
        <v>75</v>
      </c>
      <c r="AY53" s="18" t="s">
        <v>75</v>
      </c>
      <c r="AZ53" s="18" t="s">
        <v>75</v>
      </c>
      <c r="BA53" s="18" t="s">
        <v>69</v>
      </c>
      <c r="BB53" s="18" t="s">
        <v>69</v>
      </c>
      <c r="BC53" s="18" t="s">
        <v>69</v>
      </c>
      <c r="BD53" s="18" t="s">
        <v>72</v>
      </c>
      <c r="BE53" s="18" t="s">
        <v>72</v>
      </c>
      <c r="BF53" s="18">
        <v>1</v>
      </c>
      <c r="BG53" s="25" t="s">
        <v>186</v>
      </c>
    </row>
    <row r="54" spans="1:59" ht="28.5" customHeight="1">
      <c r="A54" s="11">
        <v>50</v>
      </c>
      <c r="B54" s="11" t="s">
        <v>63</v>
      </c>
      <c r="C54" s="12" t="s">
        <v>299</v>
      </c>
      <c r="D54" s="26" t="s">
        <v>302</v>
      </c>
      <c r="E54" s="13">
        <v>1956</v>
      </c>
      <c r="F54" s="13">
        <v>1956</v>
      </c>
      <c r="G54" s="11" t="s">
        <v>66</v>
      </c>
      <c r="H54" s="14" t="s">
        <v>67</v>
      </c>
      <c r="I54" s="15">
        <v>4</v>
      </c>
      <c r="J54" s="15">
        <v>4</v>
      </c>
      <c r="K54" s="11">
        <v>2</v>
      </c>
      <c r="L54" s="11">
        <v>0</v>
      </c>
      <c r="M54" s="15">
        <f t="shared" si="0"/>
        <v>32</v>
      </c>
      <c r="N54" s="11">
        <v>32</v>
      </c>
      <c r="O54" s="15">
        <v>0</v>
      </c>
      <c r="P54" s="16">
        <f t="shared" si="1"/>
        <v>3939.9</v>
      </c>
      <c r="Q54" s="17">
        <v>2182.3000000000002</v>
      </c>
      <c r="R54" s="17">
        <v>0</v>
      </c>
      <c r="S54" s="17">
        <v>629.79999999999995</v>
      </c>
      <c r="T54" s="17">
        <v>703.8</v>
      </c>
      <c r="U54" s="58">
        <v>212.9</v>
      </c>
      <c r="V54" s="38">
        <v>211.1</v>
      </c>
      <c r="W54" s="39">
        <v>0</v>
      </c>
      <c r="X54" s="38">
        <f t="shared" si="2"/>
        <v>1757.6</v>
      </c>
      <c r="Y54" s="18" t="s">
        <v>303</v>
      </c>
      <c r="Z54" s="19">
        <v>2272</v>
      </c>
      <c r="AA54" s="57">
        <v>768</v>
      </c>
      <c r="AB54" s="19">
        <f t="shared" si="3"/>
        <v>1504</v>
      </c>
      <c r="AC54" s="57">
        <f>311+136</f>
        <v>447</v>
      </c>
      <c r="AD54" s="19">
        <f t="shared" si="4"/>
        <v>1057</v>
      </c>
      <c r="AE54" s="18">
        <v>0</v>
      </c>
      <c r="AF54" s="18" t="s">
        <v>69</v>
      </c>
      <c r="AG54" s="18" t="s">
        <v>69</v>
      </c>
      <c r="AH54" s="18" t="s">
        <v>69</v>
      </c>
      <c r="AI54" s="18" t="s">
        <v>70</v>
      </c>
      <c r="AJ54" s="20" t="s">
        <v>71</v>
      </c>
      <c r="AK54" s="18" t="s">
        <v>69</v>
      </c>
      <c r="AL54" s="18" t="s">
        <v>69</v>
      </c>
      <c r="AM54" s="18" t="s">
        <v>304</v>
      </c>
      <c r="AN54" s="18">
        <v>2</v>
      </c>
      <c r="AO54" s="21" t="s">
        <v>103</v>
      </c>
      <c r="AP54" s="22" t="s">
        <v>305</v>
      </c>
      <c r="AQ54" s="23">
        <v>90</v>
      </c>
      <c r="AR54" s="23">
        <v>78</v>
      </c>
      <c r="AS54" s="18" t="s">
        <v>75</v>
      </c>
      <c r="AT54" s="18" t="s">
        <v>69</v>
      </c>
      <c r="AU54" s="18" t="s">
        <v>75</v>
      </c>
      <c r="AV54" s="18" t="s">
        <v>76</v>
      </c>
      <c r="AW54" s="24">
        <v>1500</v>
      </c>
      <c r="AX54" s="18" t="s">
        <v>75</v>
      </c>
      <c r="AY54" s="18" t="s">
        <v>75</v>
      </c>
      <c r="AZ54" s="18" t="s">
        <v>75</v>
      </c>
      <c r="BA54" s="18" t="s">
        <v>69</v>
      </c>
      <c r="BB54" s="18" t="s">
        <v>69</v>
      </c>
      <c r="BC54" s="18" t="s">
        <v>69</v>
      </c>
      <c r="BD54" s="18" t="s">
        <v>72</v>
      </c>
      <c r="BE54" s="18" t="s">
        <v>72</v>
      </c>
      <c r="BF54" s="18">
        <v>1</v>
      </c>
      <c r="BG54" s="25" t="s">
        <v>186</v>
      </c>
    </row>
    <row r="55" spans="1:59" ht="28.5" customHeight="1">
      <c r="A55" s="11">
        <v>51</v>
      </c>
      <c r="B55" s="11" t="s">
        <v>63</v>
      </c>
      <c r="C55" s="12" t="s">
        <v>299</v>
      </c>
      <c r="D55" s="26" t="s">
        <v>306</v>
      </c>
      <c r="E55" s="13">
        <v>1990</v>
      </c>
      <c r="F55" s="13">
        <v>1990</v>
      </c>
      <c r="G55" s="11" t="s">
        <v>307</v>
      </c>
      <c r="H55" s="14" t="s">
        <v>67</v>
      </c>
      <c r="I55" s="15">
        <v>12</v>
      </c>
      <c r="J55" s="15">
        <v>12</v>
      </c>
      <c r="K55" s="11">
        <v>1</v>
      </c>
      <c r="L55" s="11">
        <v>2</v>
      </c>
      <c r="M55" s="15">
        <f t="shared" si="0"/>
        <v>71</v>
      </c>
      <c r="N55" s="11">
        <v>71</v>
      </c>
      <c r="O55" s="15">
        <v>0</v>
      </c>
      <c r="P55" s="16">
        <f t="shared" si="1"/>
        <v>4628.8</v>
      </c>
      <c r="Q55" s="17">
        <v>3612.4</v>
      </c>
      <c r="R55" s="17">
        <v>0</v>
      </c>
      <c r="S55" s="17">
        <v>390.3</v>
      </c>
      <c r="T55" s="17">
        <v>403.5</v>
      </c>
      <c r="U55" s="11">
        <v>164.4</v>
      </c>
      <c r="V55" s="38">
        <f>22.9+12.6</f>
        <v>35.5</v>
      </c>
      <c r="W55" s="58">
        <v>22.7</v>
      </c>
      <c r="X55" s="38">
        <f t="shared" si="2"/>
        <v>1016.4</v>
      </c>
      <c r="Y55" s="18" t="s">
        <v>308</v>
      </c>
      <c r="Z55" s="19">
        <v>3173.4</v>
      </c>
      <c r="AA55" s="57">
        <v>558</v>
      </c>
      <c r="AB55" s="19">
        <f t="shared" si="3"/>
        <v>2615.4</v>
      </c>
      <c r="AC55" s="57">
        <v>1427</v>
      </c>
      <c r="AD55" s="19">
        <f t="shared" si="4"/>
        <v>1188.4000000000001</v>
      </c>
      <c r="AE55" s="18">
        <v>0</v>
      </c>
      <c r="AF55" s="18" t="s">
        <v>69</v>
      </c>
      <c r="AG55" s="18" t="s">
        <v>69</v>
      </c>
      <c r="AH55" s="18" t="s">
        <v>69</v>
      </c>
      <c r="AI55" s="18" t="s">
        <v>70</v>
      </c>
      <c r="AJ55" s="20" t="s">
        <v>309</v>
      </c>
      <c r="AK55" s="18" t="s">
        <v>69</v>
      </c>
      <c r="AL55" s="18" t="s">
        <v>69</v>
      </c>
      <c r="AM55" s="18" t="s">
        <v>69</v>
      </c>
      <c r="AN55" s="18">
        <v>2</v>
      </c>
      <c r="AO55" s="21" t="s">
        <v>73</v>
      </c>
      <c r="AP55" s="22" t="s">
        <v>310</v>
      </c>
      <c r="AQ55" s="23">
        <v>136</v>
      </c>
      <c r="AR55" s="23">
        <v>123</v>
      </c>
      <c r="AS55" s="18" t="s">
        <v>75</v>
      </c>
      <c r="AT55" s="18" t="s">
        <v>69</v>
      </c>
      <c r="AU55" s="18" t="s">
        <v>75</v>
      </c>
      <c r="AV55" s="18" t="s">
        <v>178</v>
      </c>
      <c r="AW55" s="24">
        <v>1500</v>
      </c>
      <c r="AX55" s="18" t="s">
        <v>75</v>
      </c>
      <c r="AY55" s="18" t="s">
        <v>75</v>
      </c>
      <c r="AZ55" s="18" t="s">
        <v>69</v>
      </c>
      <c r="BA55" s="18" t="s">
        <v>75</v>
      </c>
      <c r="BB55" s="18" t="s">
        <v>75</v>
      </c>
      <c r="BC55" s="18" t="s">
        <v>72</v>
      </c>
      <c r="BD55" s="18" t="s">
        <v>72</v>
      </c>
      <c r="BE55" s="18" t="s">
        <v>72</v>
      </c>
      <c r="BF55" s="18">
        <v>1</v>
      </c>
      <c r="BG55" s="25" t="s">
        <v>171</v>
      </c>
    </row>
    <row r="56" spans="1:59" ht="28.5" customHeight="1">
      <c r="A56" s="11">
        <v>52</v>
      </c>
      <c r="B56" s="11" t="s">
        <v>63</v>
      </c>
      <c r="C56" s="12" t="s">
        <v>299</v>
      </c>
      <c r="D56" s="26" t="s">
        <v>311</v>
      </c>
      <c r="E56" s="13">
        <v>1957</v>
      </c>
      <c r="F56" s="13">
        <v>1957</v>
      </c>
      <c r="G56" s="11" t="s">
        <v>66</v>
      </c>
      <c r="H56" s="14" t="s">
        <v>67</v>
      </c>
      <c r="I56" s="15">
        <v>4</v>
      </c>
      <c r="J56" s="15">
        <v>4</v>
      </c>
      <c r="K56" s="11">
        <v>2</v>
      </c>
      <c r="L56" s="11">
        <v>0</v>
      </c>
      <c r="M56" s="15">
        <f t="shared" si="0"/>
        <v>32</v>
      </c>
      <c r="N56" s="11">
        <v>32</v>
      </c>
      <c r="O56" s="15">
        <v>0</v>
      </c>
      <c r="P56" s="16">
        <f t="shared" si="1"/>
        <v>3515.1000000000004</v>
      </c>
      <c r="Q56" s="17">
        <v>1925.6</v>
      </c>
      <c r="R56" s="17">
        <v>0</v>
      </c>
      <c r="S56" s="17">
        <v>568.1</v>
      </c>
      <c r="T56" s="17">
        <v>642.20000000000005</v>
      </c>
      <c r="U56" s="11">
        <v>206.3</v>
      </c>
      <c r="V56" s="38">
        <f>32.8+18.5+108.8+12.8</f>
        <v>172.9</v>
      </c>
      <c r="W56" s="39">
        <v>0</v>
      </c>
      <c r="X56" s="38">
        <f t="shared" si="2"/>
        <v>1589.5000000000002</v>
      </c>
      <c r="Y56" s="18" t="s">
        <v>312</v>
      </c>
      <c r="Z56" s="19">
        <v>2664.2</v>
      </c>
      <c r="AA56" s="57">
        <v>705</v>
      </c>
      <c r="AB56" s="19">
        <f t="shared" si="3"/>
        <v>1959.1999999999998</v>
      </c>
      <c r="AC56" s="57">
        <f>287+142</f>
        <v>429</v>
      </c>
      <c r="AD56" s="19">
        <f t="shared" si="4"/>
        <v>1530.1999999999998</v>
      </c>
      <c r="AE56" s="18">
        <v>0</v>
      </c>
      <c r="AF56" s="18" t="s">
        <v>69</v>
      </c>
      <c r="AG56" s="18" t="s">
        <v>69</v>
      </c>
      <c r="AH56" s="18" t="s">
        <v>69</v>
      </c>
      <c r="AI56" s="18" t="s">
        <v>70</v>
      </c>
      <c r="AJ56" s="20" t="s">
        <v>71</v>
      </c>
      <c r="AK56" s="18" t="s">
        <v>69</v>
      </c>
      <c r="AL56" s="18" t="s">
        <v>69</v>
      </c>
      <c r="AM56" s="18" t="s">
        <v>69</v>
      </c>
      <c r="AN56" s="18">
        <v>2</v>
      </c>
      <c r="AO56" s="21" t="s">
        <v>130</v>
      </c>
      <c r="AP56" s="22" t="s">
        <v>141</v>
      </c>
      <c r="AQ56" s="23">
        <v>73</v>
      </c>
      <c r="AR56" s="23">
        <v>65</v>
      </c>
      <c r="AS56" s="18" t="s">
        <v>75</v>
      </c>
      <c r="AT56" s="18" t="s">
        <v>69</v>
      </c>
      <c r="AU56" s="18" t="s">
        <v>75</v>
      </c>
      <c r="AV56" s="18" t="s">
        <v>76</v>
      </c>
      <c r="AW56" s="24">
        <v>1500</v>
      </c>
      <c r="AX56" s="18" t="s">
        <v>75</v>
      </c>
      <c r="AY56" s="18" t="s">
        <v>75</v>
      </c>
      <c r="AZ56" s="18" t="s">
        <v>75</v>
      </c>
      <c r="BA56" s="18" t="s">
        <v>69</v>
      </c>
      <c r="BB56" s="18" t="s">
        <v>69</v>
      </c>
      <c r="BC56" s="18" t="s">
        <v>69</v>
      </c>
      <c r="BD56" s="18" t="s">
        <v>72</v>
      </c>
      <c r="BE56" s="18" t="s">
        <v>72</v>
      </c>
      <c r="BF56" s="18">
        <v>1</v>
      </c>
      <c r="BG56" s="25" t="s">
        <v>186</v>
      </c>
    </row>
    <row r="57" spans="1:59" ht="28.5" customHeight="1">
      <c r="A57" s="11">
        <v>53</v>
      </c>
      <c r="B57" s="11" t="s">
        <v>63</v>
      </c>
      <c r="C57" s="12" t="s">
        <v>313</v>
      </c>
      <c r="D57" s="26" t="s">
        <v>314</v>
      </c>
      <c r="E57" s="13">
        <v>1996</v>
      </c>
      <c r="F57" s="13">
        <v>1996</v>
      </c>
      <c r="G57" s="11" t="s">
        <v>66</v>
      </c>
      <c r="H57" s="14" t="s">
        <v>67</v>
      </c>
      <c r="I57" s="15">
        <v>5</v>
      </c>
      <c r="J57" s="15">
        <v>5</v>
      </c>
      <c r="K57" s="11">
        <v>2</v>
      </c>
      <c r="L57" s="11">
        <v>0</v>
      </c>
      <c r="M57" s="15">
        <f t="shared" si="0"/>
        <v>29</v>
      </c>
      <c r="N57" s="11">
        <v>29</v>
      </c>
      <c r="O57" s="15">
        <v>0</v>
      </c>
      <c r="P57" s="16">
        <f t="shared" si="1"/>
        <v>2096.6999999999998</v>
      </c>
      <c r="Q57" s="17">
        <v>1528.9</v>
      </c>
      <c r="R57" s="17">
        <v>0</v>
      </c>
      <c r="S57" s="17">
        <v>429.4</v>
      </c>
      <c r="T57" s="17">
        <v>0</v>
      </c>
      <c r="U57" s="11">
        <v>138.4</v>
      </c>
      <c r="V57" s="38">
        <v>0</v>
      </c>
      <c r="W57" s="39">
        <v>0</v>
      </c>
      <c r="X57" s="38">
        <f t="shared" si="2"/>
        <v>567.79999999999995</v>
      </c>
      <c r="Y57" s="18" t="s">
        <v>315</v>
      </c>
      <c r="Z57" s="19">
        <v>2663</v>
      </c>
      <c r="AA57" s="57">
        <v>423</v>
      </c>
      <c r="AB57" s="19">
        <f t="shared" si="3"/>
        <v>2240</v>
      </c>
      <c r="AC57" s="57">
        <v>300</v>
      </c>
      <c r="AD57" s="19">
        <f t="shared" si="4"/>
        <v>1940</v>
      </c>
      <c r="AE57" s="18">
        <v>0</v>
      </c>
      <c r="AF57" s="18" t="s">
        <v>69</v>
      </c>
      <c r="AG57" s="18" t="s">
        <v>69</v>
      </c>
      <c r="AH57" s="18" t="s">
        <v>69</v>
      </c>
      <c r="AI57" s="18" t="s">
        <v>70</v>
      </c>
      <c r="AJ57" s="20" t="s">
        <v>71</v>
      </c>
      <c r="AK57" s="18" t="s">
        <v>69</v>
      </c>
      <c r="AL57" s="18" t="s">
        <v>69</v>
      </c>
      <c r="AM57" s="18" t="s">
        <v>316</v>
      </c>
      <c r="AN57" s="18">
        <v>4</v>
      </c>
      <c r="AO57" s="21" t="s">
        <v>73</v>
      </c>
      <c r="AP57" s="22" t="s">
        <v>252</v>
      </c>
      <c r="AQ57" s="23">
        <v>68</v>
      </c>
      <c r="AR57" s="23">
        <v>59</v>
      </c>
      <c r="AS57" s="18" t="s">
        <v>75</v>
      </c>
      <c r="AT57" s="18" t="s">
        <v>69</v>
      </c>
      <c r="AU57" s="18" t="s">
        <v>75</v>
      </c>
      <c r="AV57" s="18" t="s">
        <v>76</v>
      </c>
      <c r="AW57" s="24">
        <v>1500</v>
      </c>
      <c r="AX57" s="18" t="s">
        <v>75</v>
      </c>
      <c r="AY57" s="18" t="s">
        <v>75</v>
      </c>
      <c r="AZ57" s="18" t="s">
        <v>75</v>
      </c>
      <c r="BA57" s="18" t="s">
        <v>69</v>
      </c>
      <c r="BB57" s="18" t="s">
        <v>69</v>
      </c>
      <c r="BC57" s="18" t="s">
        <v>69</v>
      </c>
      <c r="BD57" s="18" t="s">
        <v>69</v>
      </c>
      <c r="BE57" s="18" t="s">
        <v>72</v>
      </c>
      <c r="BF57" s="18">
        <v>1</v>
      </c>
      <c r="BG57" s="25" t="s">
        <v>88</v>
      </c>
    </row>
    <row r="58" spans="1:59" ht="28.5" customHeight="1">
      <c r="A58" s="11">
        <v>54</v>
      </c>
      <c r="B58" s="11" t="s">
        <v>63</v>
      </c>
      <c r="C58" s="12" t="s">
        <v>317</v>
      </c>
      <c r="D58" s="26" t="s">
        <v>318</v>
      </c>
      <c r="E58" s="13">
        <v>1981</v>
      </c>
      <c r="F58" s="13">
        <v>1981</v>
      </c>
      <c r="G58" s="11" t="s">
        <v>319</v>
      </c>
      <c r="H58" s="14" t="s">
        <v>67</v>
      </c>
      <c r="I58" s="15">
        <v>9</v>
      </c>
      <c r="J58" s="15">
        <v>9</v>
      </c>
      <c r="K58" s="11">
        <v>1</v>
      </c>
      <c r="L58" s="11">
        <v>1</v>
      </c>
      <c r="M58" s="15">
        <f t="shared" si="0"/>
        <v>36</v>
      </c>
      <c r="N58" s="11">
        <v>36</v>
      </c>
      <c r="O58" s="15">
        <v>0</v>
      </c>
      <c r="P58" s="16">
        <f t="shared" si="1"/>
        <v>2439.6999879999998</v>
      </c>
      <c r="Q58" s="17">
        <v>1939.8999879999999</v>
      </c>
      <c r="R58" s="17">
        <v>0</v>
      </c>
      <c r="S58" s="17">
        <v>251.4</v>
      </c>
      <c r="T58" s="17">
        <v>0</v>
      </c>
      <c r="U58" s="11">
        <v>224.1</v>
      </c>
      <c r="V58" s="38">
        <v>14.2</v>
      </c>
      <c r="W58" s="58">
        <v>10.1</v>
      </c>
      <c r="X58" s="38">
        <f t="shared" si="2"/>
        <v>499.8</v>
      </c>
      <c r="Y58" s="18" t="s">
        <v>320</v>
      </c>
      <c r="Z58" s="19">
        <v>1757.9</v>
      </c>
      <c r="AA58" s="57">
        <v>306</v>
      </c>
      <c r="AB58" s="19">
        <f t="shared" si="3"/>
        <v>1451.9</v>
      </c>
      <c r="AC58" s="57">
        <v>214</v>
      </c>
      <c r="AD58" s="19">
        <f t="shared" si="4"/>
        <v>1237.9000000000001</v>
      </c>
      <c r="AE58" s="18">
        <v>0</v>
      </c>
      <c r="AF58" s="18" t="s">
        <v>69</v>
      </c>
      <c r="AG58" s="18" t="s">
        <v>69</v>
      </c>
      <c r="AH58" s="18" t="s">
        <v>69</v>
      </c>
      <c r="AI58" s="18" t="s">
        <v>70</v>
      </c>
      <c r="AJ58" s="20" t="s">
        <v>175</v>
      </c>
      <c r="AK58" s="18" t="s">
        <v>72</v>
      </c>
      <c r="AL58" s="18" t="s">
        <v>69</v>
      </c>
      <c r="AM58" s="18" t="s">
        <v>321</v>
      </c>
      <c r="AN58" s="18">
        <v>1</v>
      </c>
      <c r="AO58" s="21" t="s">
        <v>116</v>
      </c>
      <c r="AP58" s="22" t="s">
        <v>322</v>
      </c>
      <c r="AQ58" s="23">
        <v>97</v>
      </c>
      <c r="AR58" s="23">
        <v>90</v>
      </c>
      <c r="AS58" s="18" t="s">
        <v>75</v>
      </c>
      <c r="AT58" s="18" t="s">
        <v>69</v>
      </c>
      <c r="AU58" s="18" t="s">
        <v>75</v>
      </c>
      <c r="AV58" s="18" t="s">
        <v>178</v>
      </c>
      <c r="AW58" s="24">
        <v>1500</v>
      </c>
      <c r="AX58" s="18" t="s">
        <v>75</v>
      </c>
      <c r="AY58" s="18" t="s">
        <v>75</v>
      </c>
      <c r="AZ58" s="18" t="s">
        <v>75</v>
      </c>
      <c r="BA58" s="18" t="s">
        <v>69</v>
      </c>
      <c r="BB58" s="18" t="s">
        <v>75</v>
      </c>
      <c r="BC58" s="18" t="s">
        <v>69</v>
      </c>
      <c r="BD58" s="18" t="s">
        <v>69</v>
      </c>
      <c r="BE58" s="18" t="s">
        <v>72</v>
      </c>
      <c r="BF58" s="18">
        <v>1</v>
      </c>
      <c r="BG58" s="25" t="s">
        <v>77</v>
      </c>
    </row>
    <row r="59" spans="1:59" ht="28.5" customHeight="1">
      <c r="A59" s="11">
        <v>55</v>
      </c>
      <c r="B59" s="11" t="s">
        <v>63</v>
      </c>
      <c r="C59" s="12" t="s">
        <v>317</v>
      </c>
      <c r="D59" s="26" t="s">
        <v>323</v>
      </c>
      <c r="E59" s="13">
        <v>1968</v>
      </c>
      <c r="F59" s="13">
        <v>1968</v>
      </c>
      <c r="G59" s="11" t="s">
        <v>66</v>
      </c>
      <c r="H59" s="14" t="s">
        <v>67</v>
      </c>
      <c r="I59" s="15">
        <v>5</v>
      </c>
      <c r="J59" s="15">
        <v>5</v>
      </c>
      <c r="K59" s="11">
        <v>6</v>
      </c>
      <c r="L59" s="11">
        <v>0</v>
      </c>
      <c r="M59" s="15">
        <f t="shared" si="0"/>
        <v>101</v>
      </c>
      <c r="N59" s="11">
        <v>100</v>
      </c>
      <c r="O59" s="15">
        <v>1</v>
      </c>
      <c r="P59" s="16">
        <f t="shared" si="1"/>
        <v>5977.94</v>
      </c>
      <c r="Q59" s="17">
        <v>4443.4399999999996</v>
      </c>
      <c r="R59" s="17">
        <v>37.799999999999997</v>
      </c>
      <c r="S59" s="17">
        <v>1104.9000000000001</v>
      </c>
      <c r="T59" s="17">
        <v>0</v>
      </c>
      <c r="U59" s="11">
        <v>391.8</v>
      </c>
      <c r="V59" s="38">
        <v>0</v>
      </c>
      <c r="W59" s="39">
        <v>0</v>
      </c>
      <c r="X59" s="38">
        <f t="shared" si="2"/>
        <v>1496.7</v>
      </c>
      <c r="Y59" s="18" t="s">
        <v>324</v>
      </c>
      <c r="Z59" s="19">
        <v>4221.2</v>
      </c>
      <c r="AA59" s="57">
        <v>1255</v>
      </c>
      <c r="AB59" s="19">
        <f t="shared" si="3"/>
        <v>2966.2</v>
      </c>
      <c r="AC59" s="57">
        <f>440+400</f>
        <v>840</v>
      </c>
      <c r="AD59" s="19">
        <f t="shared" si="4"/>
        <v>2126.1999999999998</v>
      </c>
      <c r="AE59" s="18">
        <v>40</v>
      </c>
      <c r="AF59" s="18" t="s">
        <v>69</v>
      </c>
      <c r="AG59" s="18" t="s">
        <v>69</v>
      </c>
      <c r="AH59" s="18" t="s">
        <v>69</v>
      </c>
      <c r="AI59" s="18" t="s">
        <v>70</v>
      </c>
      <c r="AJ59" s="20" t="s">
        <v>71</v>
      </c>
      <c r="AK59" s="18" t="s">
        <v>72</v>
      </c>
      <c r="AL59" s="18" t="s">
        <v>69</v>
      </c>
      <c r="AM59" s="18" t="s">
        <v>321</v>
      </c>
      <c r="AN59" s="18">
        <v>1</v>
      </c>
      <c r="AO59" s="21" t="s">
        <v>116</v>
      </c>
      <c r="AP59" s="22" t="s">
        <v>241</v>
      </c>
      <c r="AQ59" s="23">
        <v>239</v>
      </c>
      <c r="AR59" s="23">
        <v>210</v>
      </c>
      <c r="AS59" s="18" t="s">
        <v>75</v>
      </c>
      <c r="AT59" s="18" t="s">
        <v>69</v>
      </c>
      <c r="AU59" s="18" t="s">
        <v>75</v>
      </c>
      <c r="AV59" s="18" t="s">
        <v>76</v>
      </c>
      <c r="AW59" s="24">
        <v>1500</v>
      </c>
      <c r="AX59" s="18" t="s">
        <v>75</v>
      </c>
      <c r="AY59" s="18" t="s">
        <v>75</v>
      </c>
      <c r="AZ59" s="18" t="s">
        <v>75</v>
      </c>
      <c r="BA59" s="18" t="s">
        <v>69</v>
      </c>
      <c r="BB59" s="18" t="s">
        <v>69</v>
      </c>
      <c r="BC59" s="18" t="s">
        <v>69</v>
      </c>
      <c r="BD59" s="18" t="s">
        <v>69</v>
      </c>
      <c r="BE59" s="18" t="s">
        <v>72</v>
      </c>
      <c r="BF59" s="18">
        <v>1</v>
      </c>
      <c r="BG59" s="25" t="s">
        <v>88</v>
      </c>
    </row>
    <row r="60" spans="1:59" ht="28.5" customHeight="1">
      <c r="A60" s="11">
        <v>56</v>
      </c>
      <c r="B60" s="11" t="s">
        <v>63</v>
      </c>
      <c r="C60" s="12" t="s">
        <v>317</v>
      </c>
      <c r="D60" s="26" t="s">
        <v>325</v>
      </c>
      <c r="E60" s="13">
        <v>1968</v>
      </c>
      <c r="F60" s="13">
        <v>1968</v>
      </c>
      <c r="G60" s="11" t="s">
        <v>66</v>
      </c>
      <c r="H60" s="14" t="s">
        <v>67</v>
      </c>
      <c r="I60" s="15">
        <v>5</v>
      </c>
      <c r="J60" s="15">
        <v>5</v>
      </c>
      <c r="K60" s="11">
        <v>4</v>
      </c>
      <c r="L60" s="11">
        <v>0</v>
      </c>
      <c r="M60" s="15">
        <f t="shared" si="0"/>
        <v>70</v>
      </c>
      <c r="N60" s="11">
        <v>70</v>
      </c>
      <c r="O60" s="15">
        <v>0</v>
      </c>
      <c r="P60" s="16">
        <f t="shared" si="1"/>
        <v>4441.3999999999996</v>
      </c>
      <c r="Q60" s="17">
        <v>3351.6</v>
      </c>
      <c r="R60" s="17">
        <v>0</v>
      </c>
      <c r="S60" s="17">
        <v>820.7</v>
      </c>
      <c r="T60" s="17">
        <v>0</v>
      </c>
      <c r="U60" s="11">
        <v>269.10000000000002</v>
      </c>
      <c r="V60" s="38">
        <v>0</v>
      </c>
      <c r="W60" s="39">
        <v>0</v>
      </c>
      <c r="X60" s="38">
        <f t="shared" si="2"/>
        <v>1089.8000000000002</v>
      </c>
      <c r="Y60" s="18" t="s">
        <v>326</v>
      </c>
      <c r="Z60" s="19">
        <v>3847</v>
      </c>
      <c r="AA60" s="57">
        <v>930</v>
      </c>
      <c r="AB60" s="19">
        <f t="shared" si="3"/>
        <v>2917</v>
      </c>
      <c r="AC60" s="57">
        <v>535</v>
      </c>
      <c r="AD60" s="19">
        <f t="shared" si="4"/>
        <v>2382</v>
      </c>
      <c r="AE60" s="18">
        <v>0</v>
      </c>
      <c r="AF60" s="18" t="s">
        <v>69</v>
      </c>
      <c r="AG60" s="18" t="s">
        <v>69</v>
      </c>
      <c r="AH60" s="18" t="s">
        <v>69</v>
      </c>
      <c r="AI60" s="18" t="s">
        <v>70</v>
      </c>
      <c r="AJ60" s="20" t="s">
        <v>71</v>
      </c>
      <c r="AK60" s="18" t="s">
        <v>72</v>
      </c>
      <c r="AL60" s="18" t="s">
        <v>69</v>
      </c>
      <c r="AM60" s="18" t="s">
        <v>321</v>
      </c>
      <c r="AN60" s="18">
        <v>1</v>
      </c>
      <c r="AO60" s="21" t="s">
        <v>116</v>
      </c>
      <c r="AP60" s="22" t="s">
        <v>327</v>
      </c>
      <c r="AQ60" s="23">
        <v>179</v>
      </c>
      <c r="AR60" s="23">
        <v>162</v>
      </c>
      <c r="AS60" s="18" t="s">
        <v>75</v>
      </c>
      <c r="AT60" s="18" t="s">
        <v>69</v>
      </c>
      <c r="AU60" s="18" t="s">
        <v>75</v>
      </c>
      <c r="AV60" s="18" t="s">
        <v>76</v>
      </c>
      <c r="AW60" s="24">
        <v>1500</v>
      </c>
      <c r="AX60" s="18" t="s">
        <v>75</v>
      </c>
      <c r="AY60" s="18" t="s">
        <v>75</v>
      </c>
      <c r="AZ60" s="18" t="s">
        <v>75</v>
      </c>
      <c r="BA60" s="18" t="s">
        <v>69</v>
      </c>
      <c r="BB60" s="18" t="s">
        <v>69</v>
      </c>
      <c r="BC60" s="18" t="s">
        <v>69</v>
      </c>
      <c r="BD60" s="18" t="s">
        <v>69</v>
      </c>
      <c r="BE60" s="18" t="s">
        <v>72</v>
      </c>
      <c r="BF60" s="18">
        <v>1</v>
      </c>
      <c r="BG60" s="25" t="s">
        <v>88</v>
      </c>
    </row>
    <row r="61" spans="1:59" ht="28.5" customHeight="1">
      <c r="A61" s="11">
        <v>57</v>
      </c>
      <c r="B61" s="11" t="s">
        <v>63</v>
      </c>
      <c r="C61" s="12" t="s">
        <v>317</v>
      </c>
      <c r="D61" s="26" t="s">
        <v>328</v>
      </c>
      <c r="E61" s="13">
        <v>1971</v>
      </c>
      <c r="F61" s="13">
        <v>1971</v>
      </c>
      <c r="G61" s="11" t="s">
        <v>134</v>
      </c>
      <c r="H61" s="14" t="s">
        <v>67</v>
      </c>
      <c r="I61" s="15">
        <v>5</v>
      </c>
      <c r="J61" s="15">
        <v>5</v>
      </c>
      <c r="K61" s="11">
        <v>6</v>
      </c>
      <c r="L61" s="11">
        <v>0</v>
      </c>
      <c r="M61" s="15">
        <f t="shared" si="0"/>
        <v>90</v>
      </c>
      <c r="N61" s="11">
        <v>88</v>
      </c>
      <c r="O61" s="15">
        <v>2</v>
      </c>
      <c r="P61" s="16">
        <f t="shared" si="1"/>
        <v>6007.6999999999989</v>
      </c>
      <c r="Q61" s="17">
        <v>4279.8999999999996</v>
      </c>
      <c r="R61" s="17">
        <v>335.9</v>
      </c>
      <c r="S61" s="17">
        <v>982.6</v>
      </c>
      <c r="T61" s="17">
        <v>0</v>
      </c>
      <c r="U61" s="11">
        <v>409.3</v>
      </c>
      <c r="V61" s="38">
        <v>0</v>
      </c>
      <c r="W61" s="39">
        <v>0</v>
      </c>
      <c r="X61" s="38">
        <f t="shared" si="2"/>
        <v>1391.9</v>
      </c>
      <c r="Y61" s="18" t="s">
        <v>329</v>
      </c>
      <c r="Z61" s="19">
        <v>5982.8</v>
      </c>
      <c r="AA61" s="57">
        <v>1625</v>
      </c>
      <c r="AB61" s="19">
        <f t="shared" si="3"/>
        <v>4357.8</v>
      </c>
      <c r="AC61" s="57">
        <f>973+87</f>
        <v>1060</v>
      </c>
      <c r="AD61" s="19">
        <f t="shared" si="4"/>
        <v>3297.8</v>
      </c>
      <c r="AE61" s="18">
        <v>110</v>
      </c>
      <c r="AF61" s="18" t="s">
        <v>69</v>
      </c>
      <c r="AG61" s="18" t="s">
        <v>69</v>
      </c>
      <c r="AH61" s="18" t="s">
        <v>69</v>
      </c>
      <c r="AI61" s="18" t="s">
        <v>70</v>
      </c>
      <c r="AJ61" s="20" t="s">
        <v>71</v>
      </c>
      <c r="AK61" s="18" t="s">
        <v>69</v>
      </c>
      <c r="AL61" s="18" t="s">
        <v>69</v>
      </c>
      <c r="AM61" s="18" t="s">
        <v>330</v>
      </c>
      <c r="AN61" s="18">
        <v>1</v>
      </c>
      <c r="AO61" s="21" t="s">
        <v>331</v>
      </c>
      <c r="AP61" s="22" t="s">
        <v>332</v>
      </c>
      <c r="AQ61" s="23">
        <v>229</v>
      </c>
      <c r="AR61" s="23">
        <v>210</v>
      </c>
      <c r="AS61" s="18" t="s">
        <v>75</v>
      </c>
      <c r="AT61" s="18" t="s">
        <v>69</v>
      </c>
      <c r="AU61" s="18" t="s">
        <v>75</v>
      </c>
      <c r="AV61" s="18" t="s">
        <v>76</v>
      </c>
      <c r="AW61" s="24">
        <v>1500</v>
      </c>
      <c r="AX61" s="18" t="s">
        <v>75</v>
      </c>
      <c r="AY61" s="18" t="s">
        <v>75</v>
      </c>
      <c r="AZ61" s="18" t="s">
        <v>75</v>
      </c>
      <c r="BA61" s="18" t="s">
        <v>69</v>
      </c>
      <c r="BB61" s="18" t="s">
        <v>69</v>
      </c>
      <c r="BC61" s="18" t="s">
        <v>69</v>
      </c>
      <c r="BD61" s="18" t="s">
        <v>72</v>
      </c>
      <c r="BE61" s="18" t="s">
        <v>72</v>
      </c>
      <c r="BF61" s="18">
        <v>1</v>
      </c>
      <c r="BG61" s="25" t="s">
        <v>77</v>
      </c>
    </row>
    <row r="62" spans="1:59" ht="28.5" customHeight="1">
      <c r="A62" s="11">
        <v>58</v>
      </c>
      <c r="B62" s="11" t="s">
        <v>63</v>
      </c>
      <c r="C62" s="12" t="s">
        <v>333</v>
      </c>
      <c r="D62" s="26" t="s">
        <v>79</v>
      </c>
      <c r="E62" s="13">
        <v>1936</v>
      </c>
      <c r="F62" s="13">
        <v>1936</v>
      </c>
      <c r="G62" s="11" t="s">
        <v>66</v>
      </c>
      <c r="H62" s="14" t="s">
        <v>67</v>
      </c>
      <c r="I62" s="15">
        <v>2</v>
      </c>
      <c r="J62" s="15">
        <v>2</v>
      </c>
      <c r="K62" s="11">
        <v>1</v>
      </c>
      <c r="L62" s="11">
        <v>0</v>
      </c>
      <c r="M62" s="15">
        <f t="shared" si="0"/>
        <v>4</v>
      </c>
      <c r="N62" s="11">
        <v>4</v>
      </c>
      <c r="O62" s="15">
        <v>0</v>
      </c>
      <c r="P62" s="16">
        <f t="shared" si="1"/>
        <v>408.9</v>
      </c>
      <c r="Q62" s="17">
        <v>234.1</v>
      </c>
      <c r="R62" s="17">
        <v>0</v>
      </c>
      <c r="S62" s="17">
        <v>0</v>
      </c>
      <c r="T62" s="17">
        <v>146.6</v>
      </c>
      <c r="U62" s="11">
        <v>28.2</v>
      </c>
      <c r="V62" s="38">
        <v>0</v>
      </c>
      <c r="W62" s="39">
        <v>0</v>
      </c>
      <c r="X62" s="38">
        <f t="shared" si="2"/>
        <v>174.79999999999998</v>
      </c>
      <c r="Y62" s="18" t="s">
        <v>334</v>
      </c>
      <c r="Z62" s="19">
        <v>1473.8</v>
      </c>
      <c r="AA62" s="57">
        <v>269</v>
      </c>
      <c r="AB62" s="19">
        <f t="shared" si="3"/>
        <v>1204.8</v>
      </c>
      <c r="AC62" s="57">
        <v>0</v>
      </c>
      <c r="AD62" s="19">
        <f t="shared" si="4"/>
        <v>1204.8</v>
      </c>
      <c r="AE62" s="18">
        <v>0</v>
      </c>
      <c r="AF62" s="18" t="s">
        <v>69</v>
      </c>
      <c r="AG62" s="18" t="s">
        <v>69</v>
      </c>
      <c r="AH62" s="18" t="s">
        <v>69</v>
      </c>
      <c r="AI62" s="18" t="s">
        <v>70</v>
      </c>
      <c r="AJ62" s="20" t="s">
        <v>161</v>
      </c>
      <c r="AK62" s="18" t="s">
        <v>69</v>
      </c>
      <c r="AL62" s="18" t="s">
        <v>69</v>
      </c>
      <c r="AM62" s="18" t="s">
        <v>255</v>
      </c>
      <c r="AN62" s="18">
        <v>6</v>
      </c>
      <c r="AO62" s="21" t="s">
        <v>111</v>
      </c>
      <c r="AP62" s="22" t="s">
        <v>335</v>
      </c>
      <c r="AQ62" s="23">
        <v>12</v>
      </c>
      <c r="AR62" s="23">
        <v>11</v>
      </c>
      <c r="AS62" s="18" t="s">
        <v>75</v>
      </c>
      <c r="AT62" s="18" t="s">
        <v>69</v>
      </c>
      <c r="AU62" s="18" t="s">
        <v>69</v>
      </c>
      <c r="AV62" s="18" t="s">
        <v>87</v>
      </c>
      <c r="AW62" s="24" t="s">
        <v>69</v>
      </c>
      <c r="AX62" s="18" t="s">
        <v>75</v>
      </c>
      <c r="AY62" s="18" t="s">
        <v>75</v>
      </c>
      <c r="AZ62" s="18" t="s">
        <v>75</v>
      </c>
      <c r="BA62" s="18" t="s">
        <v>69</v>
      </c>
      <c r="BB62" s="18" t="s">
        <v>69</v>
      </c>
      <c r="BC62" s="18" t="s">
        <v>69</v>
      </c>
      <c r="BD62" s="18" t="s">
        <v>69</v>
      </c>
      <c r="BE62" s="18" t="s">
        <v>72</v>
      </c>
      <c r="BF62" s="18">
        <v>1</v>
      </c>
      <c r="BG62" s="25" t="s">
        <v>88</v>
      </c>
    </row>
    <row r="63" spans="1:59" ht="28.5" customHeight="1">
      <c r="A63" s="11">
        <v>59</v>
      </c>
      <c r="B63" s="11" t="s">
        <v>63</v>
      </c>
      <c r="C63" s="12" t="s">
        <v>336</v>
      </c>
      <c r="D63" s="26" t="s">
        <v>152</v>
      </c>
      <c r="E63" s="13">
        <v>1982</v>
      </c>
      <c r="F63" s="13">
        <v>1982</v>
      </c>
      <c r="G63" s="11" t="s">
        <v>337</v>
      </c>
      <c r="H63" s="14" t="s">
        <v>67</v>
      </c>
      <c r="I63" s="15">
        <v>5</v>
      </c>
      <c r="J63" s="15">
        <v>5</v>
      </c>
      <c r="K63" s="11">
        <v>5</v>
      </c>
      <c r="L63" s="11">
        <v>0</v>
      </c>
      <c r="M63" s="15">
        <f t="shared" si="0"/>
        <v>75</v>
      </c>
      <c r="N63" s="11">
        <v>75</v>
      </c>
      <c r="O63" s="15">
        <v>0</v>
      </c>
      <c r="P63" s="16">
        <f t="shared" si="1"/>
        <v>4752.71</v>
      </c>
      <c r="Q63" s="17">
        <v>3476.31</v>
      </c>
      <c r="R63" s="17">
        <v>0</v>
      </c>
      <c r="S63" s="17">
        <v>803.6</v>
      </c>
      <c r="T63" s="17">
        <v>0</v>
      </c>
      <c r="U63" s="11">
        <v>472.8</v>
      </c>
      <c r="V63" s="38">
        <v>0</v>
      </c>
      <c r="W63" s="39">
        <v>0</v>
      </c>
      <c r="X63" s="38">
        <f t="shared" si="2"/>
        <v>1276.4000000000001</v>
      </c>
      <c r="Y63" s="18" t="s">
        <v>338</v>
      </c>
      <c r="Z63" s="19">
        <v>5923.2</v>
      </c>
      <c r="AA63" s="57">
        <v>979</v>
      </c>
      <c r="AB63" s="19">
        <f t="shared" si="3"/>
        <v>4944.2</v>
      </c>
      <c r="AC63" s="57">
        <f>342+198</f>
        <v>540</v>
      </c>
      <c r="AD63" s="19">
        <f t="shared" si="4"/>
        <v>4404.2</v>
      </c>
      <c r="AE63" s="18">
        <v>0</v>
      </c>
      <c r="AF63" s="18" t="s">
        <v>69</v>
      </c>
      <c r="AG63" s="18" t="s">
        <v>69</v>
      </c>
      <c r="AH63" s="18" t="s">
        <v>69</v>
      </c>
      <c r="AI63" s="18" t="s">
        <v>70</v>
      </c>
      <c r="AJ63" s="20" t="s">
        <v>71</v>
      </c>
      <c r="AK63" s="18" t="s">
        <v>69</v>
      </c>
      <c r="AL63" s="18" t="s">
        <v>69</v>
      </c>
      <c r="AM63" s="18" t="s">
        <v>125</v>
      </c>
      <c r="AN63" s="18">
        <v>2</v>
      </c>
      <c r="AO63" s="21" t="s">
        <v>130</v>
      </c>
      <c r="AP63" s="22" t="s">
        <v>286</v>
      </c>
      <c r="AQ63" s="23">
        <v>151</v>
      </c>
      <c r="AR63" s="23">
        <v>136</v>
      </c>
      <c r="AS63" s="18" t="s">
        <v>75</v>
      </c>
      <c r="AT63" s="18" t="s">
        <v>69</v>
      </c>
      <c r="AU63" s="18" t="s">
        <v>75</v>
      </c>
      <c r="AV63" s="18" t="s">
        <v>118</v>
      </c>
      <c r="AW63" s="24">
        <v>1500</v>
      </c>
      <c r="AX63" s="18" t="s">
        <v>75</v>
      </c>
      <c r="AY63" s="18" t="s">
        <v>75</v>
      </c>
      <c r="AZ63" s="18" t="s">
        <v>75</v>
      </c>
      <c r="BA63" s="18" t="s">
        <v>69</v>
      </c>
      <c r="BB63" s="18" t="s">
        <v>69</v>
      </c>
      <c r="BC63" s="18" t="s">
        <v>69</v>
      </c>
      <c r="BD63" s="18" t="s">
        <v>72</v>
      </c>
      <c r="BE63" s="18" t="s">
        <v>72</v>
      </c>
      <c r="BF63" s="18">
        <v>1</v>
      </c>
      <c r="BG63" s="25" t="s">
        <v>171</v>
      </c>
    </row>
    <row r="64" spans="1:59" ht="28.5" customHeight="1">
      <c r="A64" s="11">
        <v>60</v>
      </c>
      <c r="B64" s="11" t="s">
        <v>63</v>
      </c>
      <c r="C64" s="12" t="s">
        <v>339</v>
      </c>
      <c r="D64" s="26" t="s">
        <v>275</v>
      </c>
      <c r="E64" s="13">
        <v>1965</v>
      </c>
      <c r="F64" s="13">
        <v>1965</v>
      </c>
      <c r="G64" s="11" t="s">
        <v>257</v>
      </c>
      <c r="H64" s="14" t="s">
        <v>67</v>
      </c>
      <c r="I64" s="15">
        <v>5</v>
      </c>
      <c r="J64" s="15">
        <v>5</v>
      </c>
      <c r="K64" s="11">
        <v>5</v>
      </c>
      <c r="L64" s="11">
        <v>0</v>
      </c>
      <c r="M64" s="15">
        <f t="shared" si="0"/>
        <v>100</v>
      </c>
      <c r="N64" s="11">
        <v>100</v>
      </c>
      <c r="O64" s="15">
        <v>0</v>
      </c>
      <c r="P64" s="16">
        <f t="shared" si="1"/>
        <v>4452.7000000000007</v>
      </c>
      <c r="Q64" s="17">
        <v>3384.4</v>
      </c>
      <c r="R64" s="17">
        <v>0</v>
      </c>
      <c r="S64" s="17">
        <v>727.7</v>
      </c>
      <c r="T64" s="17">
        <v>0</v>
      </c>
      <c r="U64" s="11">
        <v>340.6</v>
      </c>
      <c r="V64" s="38">
        <v>0</v>
      </c>
      <c r="W64" s="39">
        <v>0</v>
      </c>
      <c r="X64" s="38">
        <f t="shared" si="2"/>
        <v>1068.3000000000002</v>
      </c>
      <c r="Y64" s="18" t="s">
        <v>340</v>
      </c>
      <c r="Z64" s="19">
        <v>3053.7</v>
      </c>
      <c r="AA64" s="57">
        <v>898</v>
      </c>
      <c r="AB64" s="19">
        <f t="shared" si="3"/>
        <v>2155.6999999999998</v>
      </c>
      <c r="AC64" s="57">
        <v>373</v>
      </c>
      <c r="AD64" s="19">
        <f t="shared" si="4"/>
        <v>1782.6999999999998</v>
      </c>
      <c r="AE64" s="18">
        <v>0</v>
      </c>
      <c r="AF64" s="18" t="s">
        <v>69</v>
      </c>
      <c r="AG64" s="18" t="s">
        <v>69</v>
      </c>
      <c r="AH64" s="18" t="s">
        <v>69</v>
      </c>
      <c r="AI64" s="18" t="s">
        <v>70</v>
      </c>
      <c r="AJ64" s="20" t="s">
        <v>71</v>
      </c>
      <c r="AK64" s="18" t="s">
        <v>69</v>
      </c>
      <c r="AL64" s="18" t="s">
        <v>69</v>
      </c>
      <c r="AM64" s="18" t="s">
        <v>341</v>
      </c>
      <c r="AN64" s="18">
        <v>5</v>
      </c>
      <c r="AO64" s="21" t="s">
        <v>116</v>
      </c>
      <c r="AP64" s="22" t="s">
        <v>342</v>
      </c>
      <c r="AQ64" s="23">
        <v>187</v>
      </c>
      <c r="AR64" s="23">
        <v>148</v>
      </c>
      <c r="AS64" s="18" t="s">
        <v>75</v>
      </c>
      <c r="AT64" s="18" t="s">
        <v>69</v>
      </c>
      <c r="AU64" s="18" t="s">
        <v>75</v>
      </c>
      <c r="AV64" s="18" t="s">
        <v>76</v>
      </c>
      <c r="AW64" s="24">
        <v>1500</v>
      </c>
      <c r="AX64" s="18" t="s">
        <v>75</v>
      </c>
      <c r="AY64" s="18" t="s">
        <v>75</v>
      </c>
      <c r="AZ64" s="18" t="s">
        <v>75</v>
      </c>
      <c r="BA64" s="18" t="s">
        <v>69</v>
      </c>
      <c r="BB64" s="18" t="s">
        <v>69</v>
      </c>
      <c r="BC64" s="18" t="s">
        <v>69</v>
      </c>
      <c r="BD64" s="18" t="s">
        <v>72</v>
      </c>
      <c r="BE64" s="18" t="s">
        <v>72</v>
      </c>
      <c r="BF64" s="18">
        <v>1</v>
      </c>
      <c r="BG64" s="25" t="s">
        <v>132</v>
      </c>
    </row>
    <row r="65" spans="1:59" ht="28.5" customHeight="1">
      <c r="A65" s="11">
        <v>61</v>
      </c>
      <c r="B65" s="11" t="s">
        <v>63</v>
      </c>
      <c r="C65" s="12" t="s">
        <v>343</v>
      </c>
      <c r="D65" s="26" t="s">
        <v>344</v>
      </c>
      <c r="E65" s="13">
        <v>1958</v>
      </c>
      <c r="F65" s="13">
        <v>1958</v>
      </c>
      <c r="G65" s="11" t="s">
        <v>66</v>
      </c>
      <c r="H65" s="14" t="s">
        <v>67</v>
      </c>
      <c r="I65" s="15">
        <v>2</v>
      </c>
      <c r="J65" s="15">
        <v>2</v>
      </c>
      <c r="K65" s="11">
        <v>2</v>
      </c>
      <c r="L65" s="11">
        <v>0</v>
      </c>
      <c r="M65" s="15">
        <f t="shared" si="0"/>
        <v>8</v>
      </c>
      <c r="N65" s="11">
        <v>8</v>
      </c>
      <c r="O65" s="15">
        <v>0</v>
      </c>
      <c r="P65" s="16">
        <f t="shared" si="1"/>
        <v>724.40000000000009</v>
      </c>
      <c r="Q65" s="17">
        <v>400</v>
      </c>
      <c r="R65" s="17">
        <v>0</v>
      </c>
      <c r="S65" s="17">
        <v>0</v>
      </c>
      <c r="T65" s="17">
        <v>279.60000000000002</v>
      </c>
      <c r="U65" s="11">
        <v>44.8</v>
      </c>
      <c r="V65" s="38">
        <v>0</v>
      </c>
      <c r="W65" s="39">
        <v>0</v>
      </c>
      <c r="X65" s="38">
        <f t="shared" si="2"/>
        <v>324.40000000000003</v>
      </c>
      <c r="Y65" s="18" t="s">
        <v>345</v>
      </c>
      <c r="Z65" s="19">
        <v>1140.9000000000001</v>
      </c>
      <c r="AA65" s="57">
        <v>318</v>
      </c>
      <c r="AB65" s="19">
        <f t="shared" si="3"/>
        <v>822.90000000000009</v>
      </c>
      <c r="AC65" s="57">
        <v>0</v>
      </c>
      <c r="AD65" s="19">
        <f t="shared" si="4"/>
        <v>822.90000000000009</v>
      </c>
      <c r="AE65" s="18">
        <v>0</v>
      </c>
      <c r="AF65" s="18" t="s">
        <v>69</v>
      </c>
      <c r="AG65" s="18" t="s">
        <v>69</v>
      </c>
      <c r="AH65" s="18" t="s">
        <v>69</v>
      </c>
      <c r="AI65" s="18" t="s">
        <v>70</v>
      </c>
      <c r="AJ65" s="20" t="s">
        <v>71</v>
      </c>
      <c r="AK65" s="18" t="s">
        <v>69</v>
      </c>
      <c r="AL65" s="18" t="s">
        <v>69</v>
      </c>
      <c r="AM65" s="18" t="s">
        <v>69</v>
      </c>
      <c r="AN65" s="18">
        <v>6</v>
      </c>
      <c r="AO65" s="21" t="s">
        <v>111</v>
      </c>
      <c r="AP65" s="22" t="s">
        <v>346</v>
      </c>
      <c r="AQ65" s="23">
        <v>22</v>
      </c>
      <c r="AR65" s="23">
        <v>17</v>
      </c>
      <c r="AS65" s="18" t="s">
        <v>75</v>
      </c>
      <c r="AT65" s="18" t="s">
        <v>69</v>
      </c>
      <c r="AU65" s="18" t="s">
        <v>75</v>
      </c>
      <c r="AV65" s="18" t="s">
        <v>178</v>
      </c>
      <c r="AW65" s="24" t="s">
        <v>347</v>
      </c>
      <c r="AX65" s="18" t="s">
        <v>75</v>
      </c>
      <c r="AY65" s="18" t="s">
        <v>75</v>
      </c>
      <c r="AZ65" s="18" t="s">
        <v>75</v>
      </c>
      <c r="BA65" s="18" t="s">
        <v>69</v>
      </c>
      <c r="BB65" s="18" t="s">
        <v>69</v>
      </c>
      <c r="BC65" s="18" t="s">
        <v>69</v>
      </c>
      <c r="BD65" s="18" t="s">
        <v>72</v>
      </c>
      <c r="BE65" s="18" t="s">
        <v>72</v>
      </c>
      <c r="BF65" s="18">
        <v>1</v>
      </c>
      <c r="BG65" s="25" t="s">
        <v>88</v>
      </c>
    </row>
    <row r="66" spans="1:59" ht="28.5" customHeight="1">
      <c r="A66" s="11">
        <v>62</v>
      </c>
      <c r="B66" s="11" t="s">
        <v>63</v>
      </c>
      <c r="C66" s="27" t="s">
        <v>348</v>
      </c>
      <c r="D66" s="28" t="s">
        <v>349</v>
      </c>
      <c r="E66" s="29">
        <v>1966</v>
      </c>
      <c r="F66" s="29">
        <v>1966</v>
      </c>
      <c r="G66" s="11" t="s">
        <v>66</v>
      </c>
      <c r="H66" s="14" t="s">
        <v>67</v>
      </c>
      <c r="I66" s="30">
        <v>5</v>
      </c>
      <c r="J66" s="30">
        <v>5</v>
      </c>
      <c r="K66" s="14">
        <v>6</v>
      </c>
      <c r="L66" s="11">
        <v>0</v>
      </c>
      <c r="M66" s="15">
        <f t="shared" si="0"/>
        <v>88</v>
      </c>
      <c r="N66" s="14">
        <v>84</v>
      </c>
      <c r="O66" s="15">
        <v>4</v>
      </c>
      <c r="P66" s="16">
        <f t="shared" si="1"/>
        <v>5644.5999999999995</v>
      </c>
      <c r="Q66" s="16">
        <v>4077.5</v>
      </c>
      <c r="R66" s="17">
        <v>199.9</v>
      </c>
      <c r="S66" s="17">
        <v>958.2</v>
      </c>
      <c r="T66" s="17">
        <v>0</v>
      </c>
      <c r="U66" s="60">
        <v>409</v>
      </c>
      <c r="V66" s="43">
        <v>0</v>
      </c>
      <c r="W66" s="29">
        <v>0</v>
      </c>
      <c r="X66" s="38">
        <f t="shared" si="2"/>
        <v>1367.2</v>
      </c>
      <c r="Y66" s="18" t="s">
        <v>350</v>
      </c>
      <c r="Z66" s="19">
        <v>3747.4</v>
      </c>
      <c r="AA66" s="19">
        <v>1151</v>
      </c>
      <c r="AB66" s="19">
        <f>Z66-AA66</f>
        <v>2596.4</v>
      </c>
      <c r="AC66" s="19">
        <v>700</v>
      </c>
      <c r="AD66" s="19">
        <f t="shared" si="4"/>
        <v>1896.4</v>
      </c>
      <c r="AE66" s="24">
        <v>0</v>
      </c>
      <c r="AF66" s="18" t="s">
        <v>69</v>
      </c>
      <c r="AG66" s="18" t="s">
        <v>69</v>
      </c>
      <c r="AH66" s="18" t="s">
        <v>69</v>
      </c>
      <c r="AI66" s="18" t="s">
        <v>70</v>
      </c>
      <c r="AJ66" s="20" t="s">
        <v>71</v>
      </c>
      <c r="AK66" s="24" t="s">
        <v>72</v>
      </c>
      <c r="AL66" s="24" t="s">
        <v>69</v>
      </c>
      <c r="AM66" s="24" t="s">
        <v>125</v>
      </c>
      <c r="AN66" s="24">
        <v>6</v>
      </c>
      <c r="AO66" s="31" t="s">
        <v>351</v>
      </c>
      <c r="AP66" s="36">
        <v>41907</v>
      </c>
      <c r="AQ66" s="23">
        <v>189</v>
      </c>
      <c r="AR66" s="32">
        <v>165</v>
      </c>
      <c r="AS66" s="18" t="s">
        <v>75</v>
      </c>
      <c r="AT66" s="18" t="s">
        <v>69</v>
      </c>
      <c r="AU66" s="18" t="s">
        <v>75</v>
      </c>
      <c r="AV66" s="18" t="s">
        <v>76</v>
      </c>
      <c r="AW66" s="24">
        <v>1500</v>
      </c>
      <c r="AX66" s="18" t="s">
        <v>75</v>
      </c>
      <c r="AY66" s="18" t="s">
        <v>75</v>
      </c>
      <c r="AZ66" s="18" t="s">
        <v>75</v>
      </c>
      <c r="BA66" s="18" t="s">
        <v>69</v>
      </c>
      <c r="BB66" s="18" t="s">
        <v>69</v>
      </c>
      <c r="BC66" s="18" t="s">
        <v>69</v>
      </c>
      <c r="BD66" s="18" t="s">
        <v>69</v>
      </c>
      <c r="BE66" s="18" t="s">
        <v>72</v>
      </c>
      <c r="BF66" s="24">
        <v>1</v>
      </c>
      <c r="BG66" s="33" t="s">
        <v>88</v>
      </c>
    </row>
    <row r="67" spans="1:59" ht="28.5" customHeight="1">
      <c r="A67" s="11">
        <v>63</v>
      </c>
      <c r="B67" s="11" t="s">
        <v>63</v>
      </c>
      <c r="C67" s="12" t="s">
        <v>352</v>
      </c>
      <c r="D67" s="26" t="s">
        <v>349</v>
      </c>
      <c r="E67" s="13">
        <v>1959</v>
      </c>
      <c r="F67" s="13">
        <v>1959</v>
      </c>
      <c r="G67" s="11" t="s">
        <v>66</v>
      </c>
      <c r="H67" s="14" t="s">
        <v>67</v>
      </c>
      <c r="I67" s="15">
        <v>2</v>
      </c>
      <c r="J67" s="15">
        <v>2</v>
      </c>
      <c r="K67" s="11">
        <v>2</v>
      </c>
      <c r="L67" s="11">
        <v>0</v>
      </c>
      <c r="M67" s="15">
        <f t="shared" si="0"/>
        <v>16</v>
      </c>
      <c r="N67" s="11">
        <v>16</v>
      </c>
      <c r="O67" s="15">
        <v>0</v>
      </c>
      <c r="P67" s="16">
        <f t="shared" si="1"/>
        <v>988</v>
      </c>
      <c r="Q67" s="17">
        <v>568.20000000000005</v>
      </c>
      <c r="R67" s="17">
        <v>0</v>
      </c>
      <c r="S67" s="17">
        <v>0</v>
      </c>
      <c r="T67" s="17">
        <v>372.8</v>
      </c>
      <c r="U67" s="58">
        <v>47</v>
      </c>
      <c r="V67" s="38">
        <v>0</v>
      </c>
      <c r="W67" s="39">
        <v>0</v>
      </c>
      <c r="X67" s="38">
        <f t="shared" si="2"/>
        <v>419.8</v>
      </c>
      <c r="Y67" s="18" t="s">
        <v>353</v>
      </c>
      <c r="Z67" s="19">
        <v>1859.9</v>
      </c>
      <c r="AA67" s="57">
        <v>402</v>
      </c>
      <c r="AB67" s="19">
        <f t="shared" si="3"/>
        <v>1457.9</v>
      </c>
      <c r="AC67" s="57">
        <v>125</v>
      </c>
      <c r="AD67" s="19">
        <f t="shared" si="4"/>
        <v>1332.9</v>
      </c>
      <c r="AE67" s="18">
        <v>0</v>
      </c>
      <c r="AF67" s="18" t="s">
        <v>69</v>
      </c>
      <c r="AG67" s="18" t="s">
        <v>69</v>
      </c>
      <c r="AH67" s="18" t="s">
        <v>69</v>
      </c>
      <c r="AI67" s="18" t="s">
        <v>70</v>
      </c>
      <c r="AJ67" s="20" t="s">
        <v>161</v>
      </c>
      <c r="AK67" s="18" t="s">
        <v>69</v>
      </c>
      <c r="AL67" s="18" t="s">
        <v>69</v>
      </c>
      <c r="AM67" s="18" t="s">
        <v>69</v>
      </c>
      <c r="AN67" s="18">
        <v>4</v>
      </c>
      <c r="AO67" s="21" t="s">
        <v>116</v>
      </c>
      <c r="AP67" s="22" t="s">
        <v>354</v>
      </c>
      <c r="AQ67" s="23">
        <v>26</v>
      </c>
      <c r="AR67" s="23">
        <v>19</v>
      </c>
      <c r="AS67" s="18" t="s">
        <v>75</v>
      </c>
      <c r="AT67" s="18" t="s">
        <v>69</v>
      </c>
      <c r="AU67" s="18" t="s">
        <v>69</v>
      </c>
      <c r="AV67" s="18" t="s">
        <v>87</v>
      </c>
      <c r="AW67" s="24" t="s">
        <v>69</v>
      </c>
      <c r="AX67" s="18" t="s">
        <v>75</v>
      </c>
      <c r="AY67" s="18" t="s">
        <v>75</v>
      </c>
      <c r="AZ67" s="18" t="s">
        <v>75</v>
      </c>
      <c r="BA67" s="18" t="s">
        <v>69</v>
      </c>
      <c r="BB67" s="18" t="s">
        <v>69</v>
      </c>
      <c r="BC67" s="18" t="s">
        <v>69</v>
      </c>
      <c r="BD67" s="18" t="s">
        <v>69</v>
      </c>
      <c r="BE67" s="18" t="s">
        <v>72</v>
      </c>
      <c r="BF67" s="18">
        <v>1</v>
      </c>
      <c r="BG67" s="25" t="s">
        <v>88</v>
      </c>
    </row>
    <row r="68" spans="1:59" ht="28.5" customHeight="1">
      <c r="A68" s="11">
        <v>64</v>
      </c>
      <c r="B68" s="11" t="s">
        <v>63</v>
      </c>
      <c r="C68" s="12" t="s">
        <v>352</v>
      </c>
      <c r="D68" s="26" t="s">
        <v>355</v>
      </c>
      <c r="E68" s="13">
        <v>1982</v>
      </c>
      <c r="F68" s="13">
        <v>1982</v>
      </c>
      <c r="G68" s="11" t="s">
        <v>356</v>
      </c>
      <c r="H68" s="14" t="s">
        <v>67</v>
      </c>
      <c r="I68" s="15">
        <v>9</v>
      </c>
      <c r="J68" s="15">
        <v>9</v>
      </c>
      <c r="K68" s="11">
        <v>2</v>
      </c>
      <c r="L68" s="11">
        <v>2</v>
      </c>
      <c r="M68" s="15">
        <f t="shared" si="0"/>
        <v>142</v>
      </c>
      <c r="N68" s="11">
        <v>142</v>
      </c>
      <c r="O68" s="15">
        <v>0</v>
      </c>
      <c r="P68" s="16">
        <f t="shared" si="1"/>
        <v>9113.1</v>
      </c>
      <c r="Q68" s="17">
        <v>6318</v>
      </c>
      <c r="R68" s="17">
        <v>0</v>
      </c>
      <c r="S68" s="17">
        <v>946.3</v>
      </c>
      <c r="T68" s="17">
        <v>975</v>
      </c>
      <c r="U68" s="11">
        <f>434.5+391.1</f>
        <v>825.6</v>
      </c>
      <c r="V68" s="38">
        <v>26.5</v>
      </c>
      <c r="W68" s="58">
        <v>21.7</v>
      </c>
      <c r="X68" s="38">
        <f t="shared" si="2"/>
        <v>2795.1</v>
      </c>
      <c r="Y68" s="18" t="s">
        <v>357</v>
      </c>
      <c r="Z68" s="19">
        <v>5224.3999999999996</v>
      </c>
      <c r="AA68" s="57">
        <v>1208</v>
      </c>
      <c r="AB68" s="19">
        <f t="shared" si="3"/>
        <v>4016.3999999999996</v>
      </c>
      <c r="AC68" s="57">
        <v>1610</v>
      </c>
      <c r="AD68" s="19">
        <f t="shared" si="4"/>
        <v>2406.3999999999996</v>
      </c>
      <c r="AE68" s="18">
        <v>0</v>
      </c>
      <c r="AF68" s="18" t="s">
        <v>69</v>
      </c>
      <c r="AG68" s="18" t="s">
        <v>69</v>
      </c>
      <c r="AH68" s="18" t="s">
        <v>69</v>
      </c>
      <c r="AI68" s="18" t="s">
        <v>70</v>
      </c>
      <c r="AJ68" s="20" t="s">
        <v>175</v>
      </c>
      <c r="AK68" s="18" t="s">
        <v>69</v>
      </c>
      <c r="AL68" s="18" t="s">
        <v>69</v>
      </c>
      <c r="AM68" s="18" t="s">
        <v>125</v>
      </c>
      <c r="AN68" s="18">
        <v>4</v>
      </c>
      <c r="AO68" s="21" t="s">
        <v>73</v>
      </c>
      <c r="AP68" s="22" t="s">
        <v>358</v>
      </c>
      <c r="AQ68" s="23">
        <v>322</v>
      </c>
      <c r="AR68" s="23">
        <v>290</v>
      </c>
      <c r="AS68" s="18" t="s">
        <v>75</v>
      </c>
      <c r="AT68" s="18" t="s">
        <v>69</v>
      </c>
      <c r="AU68" s="18" t="s">
        <v>75</v>
      </c>
      <c r="AV68" s="18" t="s">
        <v>178</v>
      </c>
      <c r="AW68" s="24">
        <v>1500</v>
      </c>
      <c r="AX68" s="18" t="s">
        <v>75</v>
      </c>
      <c r="AY68" s="18" t="s">
        <v>75</v>
      </c>
      <c r="AZ68" s="18" t="s">
        <v>75</v>
      </c>
      <c r="BA68" s="18" t="s">
        <v>69</v>
      </c>
      <c r="BB68" s="18" t="s">
        <v>75</v>
      </c>
      <c r="BC68" s="18" t="s">
        <v>69</v>
      </c>
      <c r="BD68" s="18" t="s">
        <v>69</v>
      </c>
      <c r="BE68" s="18" t="s">
        <v>72</v>
      </c>
      <c r="BF68" s="18">
        <v>1</v>
      </c>
      <c r="BG68" s="25" t="s">
        <v>171</v>
      </c>
    </row>
    <row r="69" spans="1:59" ht="28.5" customHeight="1">
      <c r="A69" s="11">
        <v>65</v>
      </c>
      <c r="B69" s="11" t="s">
        <v>63</v>
      </c>
      <c r="C69" s="12" t="s">
        <v>359</v>
      </c>
      <c r="D69" s="26" t="s">
        <v>360</v>
      </c>
      <c r="E69" s="13">
        <v>1973</v>
      </c>
      <c r="F69" s="13">
        <v>1973</v>
      </c>
      <c r="G69" s="11" t="s">
        <v>361</v>
      </c>
      <c r="H69" s="14" t="s">
        <v>67</v>
      </c>
      <c r="I69" s="15">
        <v>9</v>
      </c>
      <c r="J69" s="15">
        <v>9</v>
      </c>
      <c r="K69" s="11">
        <v>6</v>
      </c>
      <c r="L69" s="11">
        <v>6</v>
      </c>
      <c r="M69" s="15">
        <f t="shared" ref="M69:M132" si="5">N69+O69</f>
        <v>215</v>
      </c>
      <c r="N69" s="11">
        <v>213</v>
      </c>
      <c r="O69" s="15">
        <v>2</v>
      </c>
      <c r="P69" s="16">
        <f t="shared" si="1"/>
        <v>14579.2</v>
      </c>
      <c r="Q69" s="17">
        <v>11014.6</v>
      </c>
      <c r="R69" s="17">
        <v>165.1</v>
      </c>
      <c r="S69" s="17">
        <v>1542.5</v>
      </c>
      <c r="T69" s="17">
        <v>0</v>
      </c>
      <c r="U69" s="11">
        <v>1806.2</v>
      </c>
      <c r="V69" s="38">
        <v>0</v>
      </c>
      <c r="W69" s="58">
        <v>50.8</v>
      </c>
      <c r="X69" s="38">
        <f t="shared" si="2"/>
        <v>3399.5</v>
      </c>
      <c r="Y69" s="18" t="s">
        <v>362</v>
      </c>
      <c r="Z69" s="19">
        <v>10378.9</v>
      </c>
      <c r="AA69" s="57">
        <v>1848</v>
      </c>
      <c r="AB69" s="19">
        <f>Z69-AA69</f>
        <v>8530.9</v>
      </c>
      <c r="AC69" s="57">
        <f>523+475</f>
        <v>998</v>
      </c>
      <c r="AD69" s="19">
        <f t="shared" si="4"/>
        <v>7532.9</v>
      </c>
      <c r="AE69" s="18">
        <f>70+55+48</f>
        <v>173</v>
      </c>
      <c r="AF69" s="18" t="s">
        <v>69</v>
      </c>
      <c r="AG69" s="18" t="s">
        <v>69</v>
      </c>
      <c r="AH69" s="18" t="s">
        <v>69</v>
      </c>
      <c r="AI69" s="18" t="s">
        <v>70</v>
      </c>
      <c r="AJ69" s="20" t="s">
        <v>175</v>
      </c>
      <c r="AK69" s="18" t="s">
        <v>69</v>
      </c>
      <c r="AL69" s="18" t="s">
        <v>69</v>
      </c>
      <c r="AM69" s="18" t="s">
        <v>125</v>
      </c>
      <c r="AN69" s="18">
        <v>1</v>
      </c>
      <c r="AO69" s="21" t="s">
        <v>116</v>
      </c>
      <c r="AP69" s="22" t="s">
        <v>327</v>
      </c>
      <c r="AQ69" s="23">
        <v>569</v>
      </c>
      <c r="AR69" s="23">
        <v>527</v>
      </c>
      <c r="AS69" s="18" t="s">
        <v>75</v>
      </c>
      <c r="AT69" s="18" t="s">
        <v>69</v>
      </c>
      <c r="AU69" s="18" t="s">
        <v>75</v>
      </c>
      <c r="AV69" s="18" t="s">
        <v>178</v>
      </c>
      <c r="AW69" s="24">
        <v>1700</v>
      </c>
      <c r="AX69" s="18" t="s">
        <v>75</v>
      </c>
      <c r="AY69" s="18" t="s">
        <v>75</v>
      </c>
      <c r="AZ69" s="18" t="s">
        <v>75</v>
      </c>
      <c r="BA69" s="18" t="s">
        <v>69</v>
      </c>
      <c r="BB69" s="18" t="s">
        <v>75</v>
      </c>
      <c r="BC69" s="18" t="s">
        <v>69</v>
      </c>
      <c r="BD69" s="18" t="s">
        <v>69</v>
      </c>
      <c r="BE69" s="18" t="s">
        <v>72</v>
      </c>
      <c r="BF69" s="18">
        <v>1</v>
      </c>
      <c r="BG69" s="25" t="s">
        <v>77</v>
      </c>
    </row>
    <row r="70" spans="1:59" ht="28.5" customHeight="1">
      <c r="A70" s="11">
        <v>66</v>
      </c>
      <c r="B70" s="11" t="s">
        <v>63</v>
      </c>
      <c r="C70" s="12" t="s">
        <v>359</v>
      </c>
      <c r="D70" s="26" t="s">
        <v>363</v>
      </c>
      <c r="E70" s="13">
        <v>1974</v>
      </c>
      <c r="F70" s="13">
        <v>1974</v>
      </c>
      <c r="G70" s="11" t="s">
        <v>66</v>
      </c>
      <c r="H70" s="14" t="s">
        <v>67</v>
      </c>
      <c r="I70" s="15">
        <v>9</v>
      </c>
      <c r="J70" s="15">
        <v>9</v>
      </c>
      <c r="K70" s="11">
        <v>6</v>
      </c>
      <c r="L70" s="11">
        <v>6</v>
      </c>
      <c r="M70" s="15">
        <f t="shared" si="5"/>
        <v>216</v>
      </c>
      <c r="N70" s="11">
        <v>216</v>
      </c>
      <c r="O70" s="15">
        <v>0</v>
      </c>
      <c r="P70" s="16">
        <f>Q70+R70+X70</f>
        <v>14566</v>
      </c>
      <c r="Q70" s="17">
        <v>11200.1</v>
      </c>
      <c r="R70" s="17">
        <v>0</v>
      </c>
      <c r="S70" s="17">
        <v>1448.2</v>
      </c>
      <c r="T70" s="17">
        <v>0</v>
      </c>
      <c r="U70" s="11">
        <v>1820.3</v>
      </c>
      <c r="V70" s="38">
        <v>0</v>
      </c>
      <c r="W70" s="58">
        <v>97.4</v>
      </c>
      <c r="X70" s="38">
        <f t="shared" ref="X70:X133" si="6">S70+T70+U70+V70+W70</f>
        <v>3365.9</v>
      </c>
      <c r="Y70" s="18" t="s">
        <v>364</v>
      </c>
      <c r="Z70" s="19">
        <v>8612.1</v>
      </c>
      <c r="AA70" s="57">
        <v>1766</v>
      </c>
      <c r="AB70" s="19">
        <f>Z70-AA70</f>
        <v>6846.1</v>
      </c>
      <c r="AC70" s="57">
        <f>795+294</f>
        <v>1089</v>
      </c>
      <c r="AD70" s="19">
        <f>AB70-AC70</f>
        <v>5757.1</v>
      </c>
      <c r="AE70" s="18"/>
      <c r="AF70" s="18" t="s">
        <v>69</v>
      </c>
      <c r="AG70" s="18" t="s">
        <v>69</v>
      </c>
      <c r="AH70" s="18" t="s">
        <v>69</v>
      </c>
      <c r="AI70" s="18" t="s">
        <v>70</v>
      </c>
      <c r="AJ70" s="20" t="s">
        <v>175</v>
      </c>
      <c r="AK70" s="18" t="s">
        <v>69</v>
      </c>
      <c r="AL70" s="18" t="s">
        <v>69</v>
      </c>
      <c r="AM70" s="18" t="s">
        <v>125</v>
      </c>
      <c r="AN70" s="18">
        <v>1</v>
      </c>
      <c r="AO70" s="21" t="s">
        <v>365</v>
      </c>
      <c r="AP70" s="22" t="s">
        <v>366</v>
      </c>
      <c r="AQ70" s="23">
        <v>515</v>
      </c>
      <c r="AR70" s="23">
        <v>500</v>
      </c>
      <c r="AS70" s="18" t="s">
        <v>75</v>
      </c>
      <c r="AT70" s="18" t="s">
        <v>69</v>
      </c>
      <c r="AU70" s="18" t="s">
        <v>75</v>
      </c>
      <c r="AV70" s="18" t="s">
        <v>178</v>
      </c>
      <c r="AW70" s="24">
        <v>1500</v>
      </c>
      <c r="AX70" s="18" t="s">
        <v>75</v>
      </c>
      <c r="AY70" s="18" t="s">
        <v>75</v>
      </c>
      <c r="AZ70" s="18" t="s">
        <v>75</v>
      </c>
      <c r="BA70" s="18" t="s">
        <v>69</v>
      </c>
      <c r="BB70" s="18" t="s">
        <v>75</v>
      </c>
      <c r="BC70" s="18"/>
      <c r="BD70" s="18"/>
      <c r="BE70" s="18"/>
      <c r="BF70" s="18"/>
      <c r="BG70" s="25"/>
    </row>
    <row r="71" spans="1:59" ht="28.5" customHeight="1">
      <c r="A71" s="11">
        <v>67</v>
      </c>
      <c r="B71" s="11" t="s">
        <v>63</v>
      </c>
      <c r="C71" s="27" t="s">
        <v>359</v>
      </c>
      <c r="D71" s="28" t="s">
        <v>283</v>
      </c>
      <c r="E71" s="29">
        <v>1974</v>
      </c>
      <c r="F71" s="29">
        <v>1974</v>
      </c>
      <c r="G71" s="14" t="s">
        <v>367</v>
      </c>
      <c r="H71" s="14" t="s">
        <v>67</v>
      </c>
      <c r="I71" s="30">
        <v>5</v>
      </c>
      <c r="J71" s="30">
        <v>5</v>
      </c>
      <c r="K71" s="14">
        <v>6</v>
      </c>
      <c r="L71" s="11">
        <v>0</v>
      </c>
      <c r="M71" s="15">
        <f t="shared" si="5"/>
        <v>90</v>
      </c>
      <c r="N71" s="14">
        <v>90</v>
      </c>
      <c r="O71" s="15">
        <v>0</v>
      </c>
      <c r="P71" s="16">
        <f>Q71+R71+X71</f>
        <v>5874.7000000000007</v>
      </c>
      <c r="Q71" s="16">
        <v>4515.1000000000004</v>
      </c>
      <c r="R71" s="17">
        <v>0</v>
      </c>
      <c r="S71" s="17">
        <v>954.5</v>
      </c>
      <c r="T71" s="17">
        <v>0</v>
      </c>
      <c r="U71" s="14">
        <v>405.1</v>
      </c>
      <c r="V71" s="43">
        <v>0</v>
      </c>
      <c r="W71" s="29">
        <v>0</v>
      </c>
      <c r="X71" s="38">
        <f t="shared" si="6"/>
        <v>1359.6</v>
      </c>
      <c r="Y71" s="18" t="s">
        <v>368</v>
      </c>
      <c r="Z71" s="19">
        <v>5715.3</v>
      </c>
      <c r="AA71" s="19">
        <v>1212</v>
      </c>
      <c r="AB71" s="19">
        <f t="shared" ref="AB71:AB129" si="7">Z71-AA71</f>
        <v>4503.3</v>
      </c>
      <c r="AC71" s="19">
        <v>632</v>
      </c>
      <c r="AD71" s="19">
        <f t="shared" ref="AD71:AD129" si="8">AB71-AC71</f>
        <v>3871.3</v>
      </c>
      <c r="AE71" s="24">
        <f>32.5+50</f>
        <v>82.5</v>
      </c>
      <c r="AF71" s="18" t="s">
        <v>69</v>
      </c>
      <c r="AG71" s="18" t="s">
        <v>69</v>
      </c>
      <c r="AH71" s="18" t="s">
        <v>69</v>
      </c>
      <c r="AI71" s="18" t="s">
        <v>70</v>
      </c>
      <c r="AJ71" s="20" t="s">
        <v>71</v>
      </c>
      <c r="AK71" s="18" t="s">
        <v>69</v>
      </c>
      <c r="AL71" s="18" t="s">
        <v>69</v>
      </c>
      <c r="AM71" s="18" t="s">
        <v>69</v>
      </c>
      <c r="AN71" s="24">
        <v>1</v>
      </c>
      <c r="AO71" s="21" t="s">
        <v>369</v>
      </c>
      <c r="AP71" s="22" t="s">
        <v>370</v>
      </c>
      <c r="AQ71" s="23">
        <v>209</v>
      </c>
      <c r="AR71" s="32">
        <v>190</v>
      </c>
      <c r="AS71" s="18" t="s">
        <v>75</v>
      </c>
      <c r="AT71" s="18" t="s">
        <v>69</v>
      </c>
      <c r="AU71" s="18" t="s">
        <v>75</v>
      </c>
      <c r="AV71" s="18" t="s">
        <v>178</v>
      </c>
      <c r="AW71" s="24">
        <v>1500</v>
      </c>
      <c r="AX71" s="18" t="s">
        <v>75</v>
      </c>
      <c r="AY71" s="18" t="s">
        <v>75</v>
      </c>
      <c r="AZ71" s="18" t="s">
        <v>75</v>
      </c>
      <c r="BA71" s="18" t="s">
        <v>69</v>
      </c>
      <c r="BB71" s="18" t="s">
        <v>69</v>
      </c>
      <c r="BC71" s="18" t="s">
        <v>69</v>
      </c>
      <c r="BD71" s="18" t="s">
        <v>69</v>
      </c>
      <c r="BE71" s="18" t="s">
        <v>72</v>
      </c>
      <c r="BF71" s="18">
        <v>1</v>
      </c>
      <c r="BG71" s="25" t="s">
        <v>77</v>
      </c>
    </row>
    <row r="72" spans="1:59" ht="30" customHeight="1">
      <c r="A72" s="11">
        <v>68</v>
      </c>
      <c r="B72" s="11" t="s">
        <v>63</v>
      </c>
      <c r="C72" s="12" t="s">
        <v>371</v>
      </c>
      <c r="D72" s="26" t="s">
        <v>200</v>
      </c>
      <c r="E72" s="13">
        <v>1964</v>
      </c>
      <c r="F72" s="13">
        <v>1964</v>
      </c>
      <c r="G72" s="11" t="s">
        <v>66</v>
      </c>
      <c r="H72" s="14" t="s">
        <v>67</v>
      </c>
      <c r="I72" s="15">
        <v>2</v>
      </c>
      <c r="J72" s="15">
        <v>2</v>
      </c>
      <c r="K72" s="11">
        <v>2</v>
      </c>
      <c r="L72" s="11">
        <v>0</v>
      </c>
      <c r="M72" s="15">
        <f t="shared" si="5"/>
        <v>16</v>
      </c>
      <c r="N72" s="11">
        <v>16</v>
      </c>
      <c r="O72" s="15">
        <v>0</v>
      </c>
      <c r="P72" s="16">
        <f t="shared" ref="P72:P135" si="9">Q72+R72+X72</f>
        <v>1083.100001</v>
      </c>
      <c r="Q72" s="17">
        <v>626.40000099999997</v>
      </c>
      <c r="R72" s="17">
        <v>0</v>
      </c>
      <c r="S72" s="17">
        <v>13</v>
      </c>
      <c r="T72" s="17">
        <v>396.7</v>
      </c>
      <c r="U72" s="58">
        <v>47</v>
      </c>
      <c r="V72" s="38">
        <v>0</v>
      </c>
      <c r="W72" s="39">
        <v>0</v>
      </c>
      <c r="X72" s="38">
        <f t="shared" si="6"/>
        <v>456.7</v>
      </c>
      <c r="Y72" s="18" t="s">
        <v>372</v>
      </c>
      <c r="Z72" s="19">
        <v>3101.4</v>
      </c>
      <c r="AA72" s="57">
        <v>447</v>
      </c>
      <c r="AB72" s="19">
        <f t="shared" si="7"/>
        <v>2654.4</v>
      </c>
      <c r="AC72" s="57">
        <v>266</v>
      </c>
      <c r="AD72" s="19">
        <f t="shared" si="8"/>
        <v>2388.4</v>
      </c>
      <c r="AE72" s="18">
        <v>0</v>
      </c>
      <c r="AF72" s="18" t="s">
        <v>69</v>
      </c>
      <c r="AG72" s="18" t="s">
        <v>69</v>
      </c>
      <c r="AH72" s="18" t="s">
        <v>69</v>
      </c>
      <c r="AI72" s="18" t="s">
        <v>70</v>
      </c>
      <c r="AJ72" s="20" t="s">
        <v>373</v>
      </c>
      <c r="AK72" s="18" t="s">
        <v>69</v>
      </c>
      <c r="AL72" s="18" t="s">
        <v>69</v>
      </c>
      <c r="AM72" s="18" t="s">
        <v>69</v>
      </c>
      <c r="AN72" s="18">
        <v>1</v>
      </c>
      <c r="AO72" s="21" t="s">
        <v>223</v>
      </c>
      <c r="AP72" s="22" t="s">
        <v>374</v>
      </c>
      <c r="AQ72" s="23">
        <v>35</v>
      </c>
      <c r="AR72" s="23">
        <v>30</v>
      </c>
      <c r="AS72" s="18" t="s">
        <v>69</v>
      </c>
      <c r="AT72" s="18" t="s">
        <v>75</v>
      </c>
      <c r="AU72" s="18" t="s">
        <v>69</v>
      </c>
      <c r="AV72" s="18" t="s">
        <v>87</v>
      </c>
      <c r="AW72" s="24" t="s">
        <v>69</v>
      </c>
      <c r="AX72" s="18" t="s">
        <v>75</v>
      </c>
      <c r="AY72" s="18" t="s">
        <v>75</v>
      </c>
      <c r="AZ72" s="18" t="s">
        <v>75</v>
      </c>
      <c r="BA72" s="18" t="s">
        <v>69</v>
      </c>
      <c r="BB72" s="18" t="s">
        <v>69</v>
      </c>
      <c r="BC72" s="18" t="s">
        <v>69</v>
      </c>
      <c r="BD72" s="18" t="s">
        <v>69</v>
      </c>
      <c r="BE72" s="18" t="s">
        <v>72</v>
      </c>
      <c r="BF72" s="18">
        <v>1</v>
      </c>
      <c r="BG72" s="25" t="s">
        <v>186</v>
      </c>
    </row>
    <row r="73" spans="1:59" ht="28.5" customHeight="1">
      <c r="A73" s="11">
        <v>69</v>
      </c>
      <c r="B73" s="11" t="s">
        <v>63</v>
      </c>
      <c r="C73" s="12" t="s">
        <v>375</v>
      </c>
      <c r="D73" s="26" t="s">
        <v>376</v>
      </c>
      <c r="E73" s="13">
        <v>1980</v>
      </c>
      <c r="F73" s="13">
        <v>1980</v>
      </c>
      <c r="G73" s="11" t="s">
        <v>377</v>
      </c>
      <c r="H73" s="14" t="s">
        <v>67</v>
      </c>
      <c r="I73" s="15">
        <v>9</v>
      </c>
      <c r="J73" s="15">
        <v>9</v>
      </c>
      <c r="K73" s="11">
        <v>8</v>
      </c>
      <c r="L73" s="11">
        <v>8</v>
      </c>
      <c r="M73" s="15">
        <f t="shared" si="5"/>
        <v>289</v>
      </c>
      <c r="N73" s="11">
        <v>286</v>
      </c>
      <c r="O73" s="15">
        <v>3</v>
      </c>
      <c r="P73" s="16">
        <f t="shared" si="9"/>
        <v>20646.099999999999</v>
      </c>
      <c r="Q73" s="17">
        <v>15909.9</v>
      </c>
      <c r="R73" s="17">
        <v>729.7</v>
      </c>
      <c r="S73" s="17">
        <v>1988</v>
      </c>
      <c r="T73" s="17">
        <v>0</v>
      </c>
      <c r="U73" s="11">
        <v>1828.9</v>
      </c>
      <c r="V73" s="38">
        <f>40.7+19.1+12.1+47.9</f>
        <v>119.80000000000001</v>
      </c>
      <c r="W73" s="58">
        <v>69.8</v>
      </c>
      <c r="X73" s="38">
        <f t="shared" si="6"/>
        <v>4006.5000000000005</v>
      </c>
      <c r="Y73" s="18" t="s">
        <v>378</v>
      </c>
      <c r="Z73" s="19">
        <v>13052.6</v>
      </c>
      <c r="AA73" s="57">
        <v>4726</v>
      </c>
      <c r="AB73" s="19">
        <f t="shared" si="7"/>
        <v>8326.6</v>
      </c>
      <c r="AC73" s="57">
        <f>2475</f>
        <v>2475</v>
      </c>
      <c r="AD73" s="19">
        <f t="shared" si="8"/>
        <v>5851.6</v>
      </c>
      <c r="AE73" s="18">
        <v>35</v>
      </c>
      <c r="AF73" s="18" t="s">
        <v>69</v>
      </c>
      <c r="AG73" s="18" t="s">
        <v>69</v>
      </c>
      <c r="AH73" s="18" t="s">
        <v>69</v>
      </c>
      <c r="AI73" s="18" t="s">
        <v>70</v>
      </c>
      <c r="AJ73" s="20" t="s">
        <v>175</v>
      </c>
      <c r="AK73" s="18" t="s">
        <v>72</v>
      </c>
      <c r="AL73" s="18" t="s">
        <v>69</v>
      </c>
      <c r="AM73" s="18" t="s">
        <v>316</v>
      </c>
      <c r="AN73" s="18">
        <v>2</v>
      </c>
      <c r="AO73" s="21" t="s">
        <v>97</v>
      </c>
      <c r="AP73" s="22" t="s">
        <v>98</v>
      </c>
      <c r="AQ73" s="23">
        <v>731</v>
      </c>
      <c r="AR73" s="23">
        <v>662</v>
      </c>
      <c r="AS73" s="18" t="s">
        <v>75</v>
      </c>
      <c r="AT73" s="18" t="s">
        <v>69</v>
      </c>
      <c r="AU73" s="18" t="s">
        <v>75</v>
      </c>
      <c r="AV73" s="18" t="s">
        <v>178</v>
      </c>
      <c r="AW73" s="24">
        <v>1500</v>
      </c>
      <c r="AX73" s="18" t="s">
        <v>75</v>
      </c>
      <c r="AY73" s="18" t="s">
        <v>75</v>
      </c>
      <c r="AZ73" s="18" t="s">
        <v>75</v>
      </c>
      <c r="BA73" s="18" t="s">
        <v>69</v>
      </c>
      <c r="BB73" s="18" t="s">
        <v>75</v>
      </c>
      <c r="BC73" s="18" t="s">
        <v>69</v>
      </c>
      <c r="BD73" s="18" t="s">
        <v>72</v>
      </c>
      <c r="BE73" s="18" t="s">
        <v>72</v>
      </c>
      <c r="BF73" s="18">
        <v>1</v>
      </c>
      <c r="BG73" s="25" t="s">
        <v>77</v>
      </c>
    </row>
    <row r="74" spans="1:59" ht="28.5" customHeight="1">
      <c r="A74" s="11">
        <v>70</v>
      </c>
      <c r="B74" s="11" t="s">
        <v>63</v>
      </c>
      <c r="C74" s="12" t="s">
        <v>379</v>
      </c>
      <c r="D74" s="26" t="s">
        <v>380</v>
      </c>
      <c r="E74" s="13">
        <v>1995</v>
      </c>
      <c r="F74" s="13">
        <v>1995</v>
      </c>
      <c r="G74" s="11" t="s">
        <v>66</v>
      </c>
      <c r="H74" s="14" t="s">
        <v>67</v>
      </c>
      <c r="I74" s="15">
        <v>10</v>
      </c>
      <c r="J74" s="15">
        <v>10</v>
      </c>
      <c r="K74" s="11">
        <v>2</v>
      </c>
      <c r="L74" s="11">
        <v>2</v>
      </c>
      <c r="M74" s="15">
        <f t="shared" si="5"/>
        <v>80</v>
      </c>
      <c r="N74" s="11">
        <v>80</v>
      </c>
      <c r="O74" s="15">
        <v>0</v>
      </c>
      <c r="P74" s="16">
        <f t="shared" si="9"/>
        <v>5707.9000000000005</v>
      </c>
      <c r="Q74" s="17">
        <v>4221.3</v>
      </c>
      <c r="R74" s="17">
        <v>0</v>
      </c>
      <c r="S74" s="17">
        <v>457.4</v>
      </c>
      <c r="T74" s="17">
        <v>481.3</v>
      </c>
      <c r="U74" s="11">
        <v>501.6</v>
      </c>
      <c r="V74" s="38">
        <f>11.1+11.4</f>
        <v>22.5</v>
      </c>
      <c r="W74" s="58">
        <v>23.8</v>
      </c>
      <c r="X74" s="38">
        <f t="shared" si="6"/>
        <v>1486.6000000000001</v>
      </c>
      <c r="Y74" s="18" t="s">
        <v>381</v>
      </c>
      <c r="Z74" s="19">
        <v>3657</v>
      </c>
      <c r="AA74" s="57">
        <v>543.20000000000005</v>
      </c>
      <c r="AB74" s="19">
        <f t="shared" si="7"/>
        <v>3113.8</v>
      </c>
      <c r="AC74" s="57">
        <v>600</v>
      </c>
      <c r="AD74" s="19">
        <f t="shared" si="8"/>
        <v>2513.8000000000002</v>
      </c>
      <c r="AE74" s="18">
        <v>0</v>
      </c>
      <c r="AF74" s="18" t="s">
        <v>69</v>
      </c>
      <c r="AG74" s="18" t="s">
        <v>69</v>
      </c>
      <c r="AH74" s="18" t="s">
        <v>69</v>
      </c>
      <c r="AI74" s="18" t="s">
        <v>70</v>
      </c>
      <c r="AJ74" s="20" t="s">
        <v>175</v>
      </c>
      <c r="AK74" s="18" t="s">
        <v>69</v>
      </c>
      <c r="AL74" s="18" t="s">
        <v>69</v>
      </c>
      <c r="AM74" s="18" t="s">
        <v>125</v>
      </c>
      <c r="AN74" s="18">
        <v>4</v>
      </c>
      <c r="AO74" s="21" t="s">
        <v>116</v>
      </c>
      <c r="AP74" s="22" t="s">
        <v>382</v>
      </c>
      <c r="AQ74" s="23">
        <v>202</v>
      </c>
      <c r="AR74" s="23">
        <v>175</v>
      </c>
      <c r="AS74" s="18" t="s">
        <v>75</v>
      </c>
      <c r="AT74" s="18" t="s">
        <v>69</v>
      </c>
      <c r="AU74" s="18" t="s">
        <v>75</v>
      </c>
      <c r="AV74" s="18" t="s">
        <v>178</v>
      </c>
      <c r="AW74" s="24">
        <v>1500</v>
      </c>
      <c r="AX74" s="18" t="s">
        <v>75</v>
      </c>
      <c r="AY74" s="18" t="s">
        <v>75</v>
      </c>
      <c r="AZ74" s="18" t="s">
        <v>75</v>
      </c>
      <c r="BA74" s="18" t="s">
        <v>69</v>
      </c>
      <c r="BB74" s="18" t="s">
        <v>75</v>
      </c>
      <c r="BC74" s="18" t="s">
        <v>69</v>
      </c>
      <c r="BD74" s="18" t="s">
        <v>69</v>
      </c>
      <c r="BE74" s="18" t="s">
        <v>72</v>
      </c>
      <c r="BF74" s="18">
        <v>1</v>
      </c>
      <c r="BG74" s="25" t="s">
        <v>171</v>
      </c>
    </row>
    <row r="75" spans="1:59" ht="28.5" customHeight="1">
      <c r="A75" s="11">
        <v>71</v>
      </c>
      <c r="B75" s="11" t="s">
        <v>63</v>
      </c>
      <c r="C75" s="12" t="s">
        <v>383</v>
      </c>
      <c r="D75" s="26" t="s">
        <v>384</v>
      </c>
      <c r="E75" s="13">
        <v>1973</v>
      </c>
      <c r="F75" s="13">
        <v>1973</v>
      </c>
      <c r="G75" s="11" t="s">
        <v>123</v>
      </c>
      <c r="H75" s="14" t="s">
        <v>67</v>
      </c>
      <c r="I75" s="15">
        <v>5</v>
      </c>
      <c r="J75" s="15">
        <v>5</v>
      </c>
      <c r="K75" s="11">
        <v>4</v>
      </c>
      <c r="L75" s="11">
        <v>0</v>
      </c>
      <c r="M75" s="15">
        <f t="shared" si="5"/>
        <v>60</v>
      </c>
      <c r="N75" s="11">
        <v>60</v>
      </c>
      <c r="O75" s="15">
        <v>0</v>
      </c>
      <c r="P75" s="16">
        <f t="shared" si="9"/>
        <v>3579.1000000000004</v>
      </c>
      <c r="Q75" s="17">
        <v>2716.3</v>
      </c>
      <c r="R75" s="17">
        <v>0</v>
      </c>
      <c r="S75" s="17">
        <v>589.1</v>
      </c>
      <c r="T75" s="17">
        <v>0</v>
      </c>
      <c r="U75" s="11">
        <v>273.7</v>
      </c>
      <c r="V75" s="38">
        <v>0</v>
      </c>
      <c r="W75" s="39">
        <v>0</v>
      </c>
      <c r="X75" s="38">
        <f t="shared" si="6"/>
        <v>862.8</v>
      </c>
      <c r="Y75" s="18" t="s">
        <v>385</v>
      </c>
      <c r="Z75" s="19">
        <v>3182.1</v>
      </c>
      <c r="AA75" s="57">
        <v>719</v>
      </c>
      <c r="AB75" s="19">
        <f t="shared" si="7"/>
        <v>2463.1</v>
      </c>
      <c r="AC75" s="57">
        <v>352</v>
      </c>
      <c r="AD75" s="19">
        <f t="shared" si="8"/>
        <v>2111.1</v>
      </c>
      <c r="AE75" s="18">
        <v>0</v>
      </c>
      <c r="AF75" s="18" t="s">
        <v>69</v>
      </c>
      <c r="AG75" s="18" t="s">
        <v>69</v>
      </c>
      <c r="AH75" s="18" t="s">
        <v>69</v>
      </c>
      <c r="AI75" s="18" t="s">
        <v>70</v>
      </c>
      <c r="AJ75" s="20" t="s">
        <v>71</v>
      </c>
      <c r="AK75" s="18" t="s">
        <v>69</v>
      </c>
      <c r="AL75" s="18" t="s">
        <v>69</v>
      </c>
      <c r="AM75" s="18" t="s">
        <v>125</v>
      </c>
      <c r="AN75" s="18">
        <v>2</v>
      </c>
      <c r="AO75" s="21" t="s">
        <v>103</v>
      </c>
      <c r="AP75" s="22" t="s">
        <v>107</v>
      </c>
      <c r="AQ75" s="23">
        <v>153</v>
      </c>
      <c r="AR75" s="23">
        <v>137</v>
      </c>
      <c r="AS75" s="18" t="s">
        <v>75</v>
      </c>
      <c r="AT75" s="18" t="s">
        <v>69</v>
      </c>
      <c r="AU75" s="18" t="s">
        <v>75</v>
      </c>
      <c r="AV75" s="18" t="s">
        <v>118</v>
      </c>
      <c r="AW75" s="24">
        <v>1500</v>
      </c>
      <c r="AX75" s="18" t="s">
        <v>75</v>
      </c>
      <c r="AY75" s="18" t="s">
        <v>75</v>
      </c>
      <c r="AZ75" s="18" t="s">
        <v>75</v>
      </c>
      <c r="BA75" s="18" t="s">
        <v>69</v>
      </c>
      <c r="BB75" s="18" t="s">
        <v>69</v>
      </c>
      <c r="BC75" s="24" t="s">
        <v>386</v>
      </c>
      <c r="BD75" s="18" t="s">
        <v>72</v>
      </c>
      <c r="BE75" s="18" t="s">
        <v>72</v>
      </c>
      <c r="BF75" s="18">
        <v>1</v>
      </c>
      <c r="BG75" s="25" t="s">
        <v>88</v>
      </c>
    </row>
    <row r="76" spans="1:59" ht="28.5" customHeight="1">
      <c r="A76" s="11">
        <v>72</v>
      </c>
      <c r="B76" s="11" t="s">
        <v>63</v>
      </c>
      <c r="C76" s="12" t="s">
        <v>383</v>
      </c>
      <c r="D76" s="26" t="s">
        <v>152</v>
      </c>
      <c r="E76" s="13">
        <v>1987</v>
      </c>
      <c r="F76" s="13">
        <v>1987</v>
      </c>
      <c r="G76" s="11" t="s">
        <v>387</v>
      </c>
      <c r="H76" s="14" t="s">
        <v>67</v>
      </c>
      <c r="I76" s="15">
        <v>12</v>
      </c>
      <c r="J76" s="15">
        <v>12</v>
      </c>
      <c r="K76" s="11">
        <v>1</v>
      </c>
      <c r="L76" s="11">
        <v>2</v>
      </c>
      <c r="M76" s="15">
        <f t="shared" si="5"/>
        <v>84</v>
      </c>
      <c r="N76" s="11">
        <v>83</v>
      </c>
      <c r="O76" s="15">
        <v>1</v>
      </c>
      <c r="P76" s="16">
        <f t="shared" si="9"/>
        <v>5826.4000000000005</v>
      </c>
      <c r="Q76" s="17">
        <v>3921.3</v>
      </c>
      <c r="R76" s="17">
        <v>212.6</v>
      </c>
      <c r="S76" s="17">
        <v>436.4</v>
      </c>
      <c r="T76" s="17">
        <v>488.3</v>
      </c>
      <c r="U76" s="11">
        <f>175.7+490</f>
        <v>665.7</v>
      </c>
      <c r="V76" s="38">
        <v>78.400000000000006</v>
      </c>
      <c r="W76" s="58">
        <v>23.7</v>
      </c>
      <c r="X76" s="38">
        <f t="shared" si="6"/>
        <v>1692.5000000000002</v>
      </c>
      <c r="Y76" s="18" t="s">
        <v>388</v>
      </c>
      <c r="Z76" s="19">
        <v>2104.6999999999998</v>
      </c>
      <c r="AA76" s="57">
        <v>887</v>
      </c>
      <c r="AB76" s="19">
        <f t="shared" si="7"/>
        <v>1217.6999999999998</v>
      </c>
      <c r="AC76" s="57">
        <v>400</v>
      </c>
      <c r="AD76" s="19">
        <f t="shared" si="8"/>
        <v>817.69999999999982</v>
      </c>
      <c r="AE76" s="18">
        <v>0</v>
      </c>
      <c r="AF76" s="18" t="s">
        <v>69</v>
      </c>
      <c r="AG76" s="18" t="s">
        <v>69</v>
      </c>
      <c r="AH76" s="18" t="s">
        <v>69</v>
      </c>
      <c r="AI76" s="18" t="s">
        <v>70</v>
      </c>
      <c r="AJ76" s="20" t="s">
        <v>309</v>
      </c>
      <c r="AK76" s="18" t="s">
        <v>69</v>
      </c>
      <c r="AL76" s="18" t="s">
        <v>69</v>
      </c>
      <c r="AM76" s="18" t="s">
        <v>69</v>
      </c>
      <c r="AN76" s="18">
        <v>2</v>
      </c>
      <c r="AO76" s="21" t="s">
        <v>103</v>
      </c>
      <c r="AP76" s="22" t="s">
        <v>305</v>
      </c>
      <c r="AQ76" s="23">
        <v>197</v>
      </c>
      <c r="AR76" s="23">
        <v>167</v>
      </c>
      <c r="AS76" s="18" t="s">
        <v>75</v>
      </c>
      <c r="AT76" s="18" t="s">
        <v>69</v>
      </c>
      <c r="AU76" s="18" t="s">
        <v>75</v>
      </c>
      <c r="AV76" s="18" t="s">
        <v>178</v>
      </c>
      <c r="AW76" s="24">
        <v>1500</v>
      </c>
      <c r="AX76" s="18" t="s">
        <v>75</v>
      </c>
      <c r="AY76" s="18" t="s">
        <v>75</v>
      </c>
      <c r="AZ76" s="18" t="s">
        <v>69</v>
      </c>
      <c r="BA76" s="18" t="s">
        <v>75</v>
      </c>
      <c r="BB76" s="18" t="s">
        <v>75</v>
      </c>
      <c r="BC76" s="18" t="s">
        <v>69</v>
      </c>
      <c r="BD76" s="18" t="s">
        <v>69</v>
      </c>
      <c r="BE76" s="18" t="s">
        <v>72</v>
      </c>
      <c r="BF76" s="18">
        <v>1</v>
      </c>
      <c r="BG76" s="25" t="s">
        <v>171</v>
      </c>
    </row>
    <row r="77" spans="1:59" ht="28.5" customHeight="1">
      <c r="A77" s="11">
        <v>73</v>
      </c>
      <c r="B77" s="11" t="s">
        <v>63</v>
      </c>
      <c r="C77" s="12" t="s">
        <v>383</v>
      </c>
      <c r="D77" s="26" t="s">
        <v>79</v>
      </c>
      <c r="E77" s="13">
        <v>1968</v>
      </c>
      <c r="F77" s="13">
        <v>1968</v>
      </c>
      <c r="G77" s="11" t="s">
        <v>66</v>
      </c>
      <c r="H77" s="14" t="s">
        <v>67</v>
      </c>
      <c r="I77" s="15">
        <v>5</v>
      </c>
      <c r="J77" s="15">
        <v>5</v>
      </c>
      <c r="K77" s="11">
        <v>4</v>
      </c>
      <c r="L77" s="11">
        <v>0</v>
      </c>
      <c r="M77" s="15">
        <f t="shared" si="5"/>
        <v>60</v>
      </c>
      <c r="N77" s="11">
        <v>60</v>
      </c>
      <c r="O77" s="15">
        <v>0</v>
      </c>
      <c r="P77" s="16">
        <f t="shared" si="9"/>
        <v>3550.6</v>
      </c>
      <c r="Q77" s="17">
        <v>2700.5</v>
      </c>
      <c r="R77" s="17">
        <v>0</v>
      </c>
      <c r="S77" s="17">
        <v>575.1</v>
      </c>
      <c r="T77" s="17">
        <v>0</v>
      </c>
      <c r="U77" s="58">
        <v>275</v>
      </c>
      <c r="V77" s="38">
        <v>0</v>
      </c>
      <c r="W77" s="39">
        <v>0</v>
      </c>
      <c r="X77" s="38">
        <f t="shared" si="6"/>
        <v>850.1</v>
      </c>
      <c r="Y77" s="18" t="s">
        <v>389</v>
      </c>
      <c r="Z77" s="19">
        <v>3481.5</v>
      </c>
      <c r="AA77" s="57">
        <v>712</v>
      </c>
      <c r="AB77" s="19">
        <f t="shared" si="7"/>
        <v>2769.5</v>
      </c>
      <c r="AC77" s="57">
        <f>486+104</f>
        <v>590</v>
      </c>
      <c r="AD77" s="19">
        <f t="shared" si="8"/>
        <v>2179.5</v>
      </c>
      <c r="AE77" s="18">
        <v>0</v>
      </c>
      <c r="AF77" s="18" t="s">
        <v>69</v>
      </c>
      <c r="AG77" s="18" t="s">
        <v>69</v>
      </c>
      <c r="AH77" s="18" t="s">
        <v>69</v>
      </c>
      <c r="AI77" s="18" t="s">
        <v>70</v>
      </c>
      <c r="AJ77" s="20" t="s">
        <v>71</v>
      </c>
      <c r="AK77" s="18" t="s">
        <v>69</v>
      </c>
      <c r="AL77" s="18" t="s">
        <v>69</v>
      </c>
      <c r="AM77" s="18" t="s">
        <v>125</v>
      </c>
      <c r="AN77" s="18">
        <v>2</v>
      </c>
      <c r="AO77" s="21" t="s">
        <v>97</v>
      </c>
      <c r="AP77" s="22" t="s">
        <v>354</v>
      </c>
      <c r="AQ77" s="23">
        <v>137</v>
      </c>
      <c r="AR77" s="23">
        <v>124</v>
      </c>
      <c r="AS77" s="18" t="s">
        <v>75</v>
      </c>
      <c r="AT77" s="18" t="s">
        <v>69</v>
      </c>
      <c r="AU77" s="18" t="s">
        <v>75</v>
      </c>
      <c r="AV77" s="18" t="s">
        <v>76</v>
      </c>
      <c r="AW77" s="24">
        <v>1500</v>
      </c>
      <c r="AX77" s="18" t="s">
        <v>75</v>
      </c>
      <c r="AY77" s="18" t="s">
        <v>75</v>
      </c>
      <c r="AZ77" s="18" t="s">
        <v>75</v>
      </c>
      <c r="BA77" s="18" t="s">
        <v>69</v>
      </c>
      <c r="BB77" s="18" t="s">
        <v>69</v>
      </c>
      <c r="BC77" s="18" t="s">
        <v>69</v>
      </c>
      <c r="BD77" s="18" t="s">
        <v>69</v>
      </c>
      <c r="BE77" s="18" t="s">
        <v>72</v>
      </c>
      <c r="BF77" s="18">
        <v>1</v>
      </c>
      <c r="BG77" s="25" t="s">
        <v>88</v>
      </c>
    </row>
    <row r="78" spans="1:59" ht="28.5" customHeight="1">
      <c r="A78" s="11">
        <v>74</v>
      </c>
      <c r="B78" s="11" t="s">
        <v>63</v>
      </c>
      <c r="C78" s="12" t="s">
        <v>383</v>
      </c>
      <c r="D78" s="26" t="s">
        <v>90</v>
      </c>
      <c r="E78" s="13">
        <v>1968</v>
      </c>
      <c r="F78" s="13">
        <v>1968</v>
      </c>
      <c r="G78" s="11" t="s">
        <v>66</v>
      </c>
      <c r="H78" s="14" t="s">
        <v>67</v>
      </c>
      <c r="I78" s="15">
        <v>5</v>
      </c>
      <c r="J78" s="15">
        <v>5</v>
      </c>
      <c r="K78" s="11">
        <v>6</v>
      </c>
      <c r="L78" s="11">
        <v>0</v>
      </c>
      <c r="M78" s="15">
        <f t="shared" si="5"/>
        <v>90</v>
      </c>
      <c r="N78" s="11">
        <v>90</v>
      </c>
      <c r="O78" s="15">
        <v>0</v>
      </c>
      <c r="P78" s="16">
        <f t="shared" si="9"/>
        <v>5723.7</v>
      </c>
      <c r="Q78" s="17">
        <v>4368</v>
      </c>
      <c r="R78" s="17">
        <v>0</v>
      </c>
      <c r="S78" s="17">
        <v>948.9</v>
      </c>
      <c r="T78" s="17">
        <v>0</v>
      </c>
      <c r="U78" s="11">
        <v>406.8</v>
      </c>
      <c r="V78" s="38">
        <v>0</v>
      </c>
      <c r="W78" s="39">
        <v>0</v>
      </c>
      <c r="X78" s="38">
        <f t="shared" si="6"/>
        <v>1355.7</v>
      </c>
      <c r="Y78" s="18" t="s">
        <v>390</v>
      </c>
      <c r="Z78" s="19">
        <v>4604.6000000000004</v>
      </c>
      <c r="AA78" s="57">
        <v>1141</v>
      </c>
      <c r="AB78" s="19">
        <f t="shared" si="7"/>
        <v>3463.6000000000004</v>
      </c>
      <c r="AC78" s="57">
        <v>620</v>
      </c>
      <c r="AD78" s="19">
        <f t="shared" si="8"/>
        <v>2843.6000000000004</v>
      </c>
      <c r="AE78" s="18">
        <v>0</v>
      </c>
      <c r="AF78" s="18" t="s">
        <v>69</v>
      </c>
      <c r="AG78" s="18" t="s">
        <v>69</v>
      </c>
      <c r="AH78" s="18" t="s">
        <v>69</v>
      </c>
      <c r="AI78" s="18" t="s">
        <v>70</v>
      </c>
      <c r="AJ78" s="20" t="s">
        <v>71</v>
      </c>
      <c r="AK78" s="18" t="s">
        <v>69</v>
      </c>
      <c r="AL78" s="18" t="s">
        <v>69</v>
      </c>
      <c r="AM78" s="18" t="s">
        <v>202</v>
      </c>
      <c r="AN78" s="18">
        <v>2</v>
      </c>
      <c r="AO78" s="21" t="s">
        <v>391</v>
      </c>
      <c r="AP78" s="22" t="s">
        <v>392</v>
      </c>
      <c r="AQ78" s="23">
        <v>241</v>
      </c>
      <c r="AR78" s="23">
        <v>211</v>
      </c>
      <c r="AS78" s="18" t="s">
        <v>75</v>
      </c>
      <c r="AT78" s="18" t="s">
        <v>69</v>
      </c>
      <c r="AU78" s="18" t="s">
        <v>75</v>
      </c>
      <c r="AV78" s="18" t="s">
        <v>76</v>
      </c>
      <c r="AW78" s="24">
        <v>1500</v>
      </c>
      <c r="AX78" s="18" t="s">
        <v>75</v>
      </c>
      <c r="AY78" s="18" t="s">
        <v>75</v>
      </c>
      <c r="AZ78" s="18" t="s">
        <v>75</v>
      </c>
      <c r="BA78" s="18" t="s">
        <v>69</v>
      </c>
      <c r="BB78" s="18" t="s">
        <v>69</v>
      </c>
      <c r="BC78" s="18" t="s">
        <v>69</v>
      </c>
      <c r="BD78" s="18" t="s">
        <v>69</v>
      </c>
      <c r="BE78" s="18"/>
      <c r="BF78" s="18"/>
      <c r="BG78" s="25"/>
    </row>
    <row r="79" spans="1:59" ht="28.5" customHeight="1">
      <c r="A79" s="11">
        <v>75</v>
      </c>
      <c r="B79" s="11" t="s">
        <v>63</v>
      </c>
      <c r="C79" s="12" t="s">
        <v>383</v>
      </c>
      <c r="D79" s="26" t="s">
        <v>165</v>
      </c>
      <c r="E79" s="13">
        <v>1967</v>
      </c>
      <c r="F79" s="13">
        <v>1967</v>
      </c>
      <c r="G79" s="11" t="s">
        <v>66</v>
      </c>
      <c r="H79" s="14" t="s">
        <v>67</v>
      </c>
      <c r="I79" s="15">
        <v>5</v>
      </c>
      <c r="J79" s="15">
        <v>5</v>
      </c>
      <c r="K79" s="11">
        <v>6</v>
      </c>
      <c r="L79" s="11">
        <v>0</v>
      </c>
      <c r="M79" s="15">
        <f t="shared" si="5"/>
        <v>90</v>
      </c>
      <c r="N79" s="11">
        <v>90</v>
      </c>
      <c r="O79" s="15">
        <v>0</v>
      </c>
      <c r="P79" s="16">
        <f t="shared" si="9"/>
        <v>5771.1</v>
      </c>
      <c r="Q79" s="17">
        <v>4380.1000000000004</v>
      </c>
      <c r="R79" s="17">
        <v>0</v>
      </c>
      <c r="S79" s="17">
        <v>981.2</v>
      </c>
      <c r="T79" s="17">
        <v>0</v>
      </c>
      <c r="U79" s="11">
        <v>409.8</v>
      </c>
      <c r="V79" s="38">
        <v>0</v>
      </c>
      <c r="W79" s="39">
        <v>0</v>
      </c>
      <c r="X79" s="38">
        <f t="shared" si="6"/>
        <v>1391</v>
      </c>
      <c r="Y79" s="18" t="s">
        <v>393</v>
      </c>
      <c r="Z79" s="19">
        <v>5955.4</v>
      </c>
      <c r="AA79" s="57">
        <v>1142</v>
      </c>
      <c r="AB79" s="19">
        <f t="shared" si="7"/>
        <v>4813.3999999999996</v>
      </c>
      <c r="AC79" s="57">
        <f>433+135</f>
        <v>568</v>
      </c>
      <c r="AD79" s="19">
        <f t="shared" si="8"/>
        <v>4245.3999999999996</v>
      </c>
      <c r="AE79" s="18">
        <v>0</v>
      </c>
      <c r="AF79" s="18" t="s">
        <v>69</v>
      </c>
      <c r="AG79" s="18" t="s">
        <v>69</v>
      </c>
      <c r="AH79" s="18" t="s">
        <v>69</v>
      </c>
      <c r="AI79" s="18" t="s">
        <v>70</v>
      </c>
      <c r="AJ79" s="20" t="s">
        <v>71</v>
      </c>
      <c r="AK79" s="18" t="s">
        <v>72</v>
      </c>
      <c r="AL79" s="18" t="s">
        <v>69</v>
      </c>
      <c r="AM79" s="18" t="s">
        <v>125</v>
      </c>
      <c r="AN79" s="18">
        <v>2</v>
      </c>
      <c r="AO79" s="21" t="s">
        <v>259</v>
      </c>
      <c r="AP79" s="22" t="s">
        <v>394</v>
      </c>
      <c r="AQ79" s="23">
        <v>220</v>
      </c>
      <c r="AR79" s="23">
        <v>190</v>
      </c>
      <c r="AS79" s="18" t="s">
        <v>75</v>
      </c>
      <c r="AT79" s="18" t="s">
        <v>69</v>
      </c>
      <c r="AU79" s="18" t="s">
        <v>75</v>
      </c>
      <c r="AV79" s="18" t="s">
        <v>76</v>
      </c>
      <c r="AW79" s="24">
        <v>1500</v>
      </c>
      <c r="AX79" s="18" t="s">
        <v>75</v>
      </c>
      <c r="AY79" s="18" t="s">
        <v>75</v>
      </c>
      <c r="AZ79" s="18" t="s">
        <v>75</v>
      </c>
      <c r="BA79" s="18" t="s">
        <v>69</v>
      </c>
      <c r="BB79" s="18" t="s">
        <v>69</v>
      </c>
      <c r="BC79" s="18" t="s">
        <v>69</v>
      </c>
      <c r="BD79" s="18" t="s">
        <v>72</v>
      </c>
      <c r="BE79" s="18" t="s">
        <v>72</v>
      </c>
      <c r="BF79" s="18">
        <v>1</v>
      </c>
      <c r="BG79" s="25" t="s">
        <v>88</v>
      </c>
    </row>
    <row r="80" spans="1:59" ht="28.5" customHeight="1">
      <c r="A80" s="11">
        <v>76</v>
      </c>
      <c r="B80" s="11" t="s">
        <v>63</v>
      </c>
      <c r="C80" s="12" t="s">
        <v>383</v>
      </c>
      <c r="D80" s="26" t="s">
        <v>395</v>
      </c>
      <c r="E80" s="13">
        <v>1967</v>
      </c>
      <c r="F80" s="13">
        <v>1967</v>
      </c>
      <c r="G80" s="11" t="s">
        <v>66</v>
      </c>
      <c r="H80" s="14" t="s">
        <v>67</v>
      </c>
      <c r="I80" s="15">
        <v>5</v>
      </c>
      <c r="J80" s="15">
        <v>5</v>
      </c>
      <c r="K80" s="11">
        <v>8</v>
      </c>
      <c r="L80" s="11">
        <v>0</v>
      </c>
      <c r="M80" s="15">
        <f t="shared" si="5"/>
        <v>119</v>
      </c>
      <c r="N80" s="11">
        <v>119</v>
      </c>
      <c r="O80" s="15">
        <v>0</v>
      </c>
      <c r="P80" s="16">
        <f t="shared" si="9"/>
        <v>7571.1</v>
      </c>
      <c r="Q80" s="17">
        <v>5736.1</v>
      </c>
      <c r="R80" s="17">
        <v>0</v>
      </c>
      <c r="S80" s="17">
        <v>1285.9000000000001</v>
      </c>
      <c r="T80" s="17">
        <v>0</v>
      </c>
      <c r="U80" s="11">
        <v>549.1</v>
      </c>
      <c r="V80" s="38">
        <v>0</v>
      </c>
      <c r="W80" s="39">
        <v>0</v>
      </c>
      <c r="X80" s="38">
        <f t="shared" si="6"/>
        <v>1835</v>
      </c>
      <c r="Y80" s="18" t="s">
        <v>396</v>
      </c>
      <c r="Z80" s="19">
        <v>6237.2</v>
      </c>
      <c r="AA80" s="57">
        <v>1503</v>
      </c>
      <c r="AB80" s="19">
        <f t="shared" si="7"/>
        <v>4734.2</v>
      </c>
      <c r="AC80" s="57">
        <v>636</v>
      </c>
      <c r="AD80" s="19">
        <f t="shared" si="8"/>
        <v>4098.2</v>
      </c>
      <c r="AE80" s="18">
        <v>0</v>
      </c>
      <c r="AF80" s="18" t="s">
        <v>69</v>
      </c>
      <c r="AG80" s="18" t="s">
        <v>69</v>
      </c>
      <c r="AH80" s="18" t="s">
        <v>69</v>
      </c>
      <c r="AI80" s="18" t="s">
        <v>70</v>
      </c>
      <c r="AJ80" s="20" t="s">
        <v>71</v>
      </c>
      <c r="AK80" s="18" t="s">
        <v>69</v>
      </c>
      <c r="AL80" s="18" t="s">
        <v>69</v>
      </c>
      <c r="AM80" s="18" t="s">
        <v>125</v>
      </c>
      <c r="AN80" s="18">
        <v>2</v>
      </c>
      <c r="AO80" s="21" t="s">
        <v>111</v>
      </c>
      <c r="AP80" s="22" t="s">
        <v>397</v>
      </c>
      <c r="AQ80" s="23">
        <v>296</v>
      </c>
      <c r="AR80" s="23">
        <v>255</v>
      </c>
      <c r="AS80" s="18" t="s">
        <v>75</v>
      </c>
      <c r="AT80" s="18" t="s">
        <v>69</v>
      </c>
      <c r="AU80" s="18" t="s">
        <v>75</v>
      </c>
      <c r="AV80" s="18" t="s">
        <v>76</v>
      </c>
      <c r="AW80" s="24">
        <v>1500</v>
      </c>
      <c r="AX80" s="18" t="s">
        <v>75</v>
      </c>
      <c r="AY80" s="18" t="s">
        <v>75</v>
      </c>
      <c r="AZ80" s="18" t="s">
        <v>75</v>
      </c>
      <c r="BA80" s="18" t="s">
        <v>69</v>
      </c>
      <c r="BB80" s="18" t="s">
        <v>69</v>
      </c>
      <c r="BC80" s="18" t="s">
        <v>69</v>
      </c>
      <c r="BD80" s="18" t="s">
        <v>72</v>
      </c>
      <c r="BE80" s="18" t="s">
        <v>72</v>
      </c>
      <c r="BF80" s="18">
        <v>1</v>
      </c>
      <c r="BG80" s="25" t="s">
        <v>88</v>
      </c>
    </row>
    <row r="81" spans="1:59" ht="28.5" customHeight="1">
      <c r="A81" s="11">
        <v>77</v>
      </c>
      <c r="B81" s="11" t="s">
        <v>63</v>
      </c>
      <c r="C81" s="12" t="s">
        <v>398</v>
      </c>
      <c r="D81" s="26" t="s">
        <v>399</v>
      </c>
      <c r="E81" s="13">
        <v>1987</v>
      </c>
      <c r="F81" s="13">
        <v>1987</v>
      </c>
      <c r="G81" s="11" t="s">
        <v>66</v>
      </c>
      <c r="H81" s="14" t="s">
        <v>67</v>
      </c>
      <c r="I81" s="15">
        <v>9</v>
      </c>
      <c r="J81" s="15">
        <v>9</v>
      </c>
      <c r="K81" s="11">
        <v>6</v>
      </c>
      <c r="L81" s="11">
        <v>6</v>
      </c>
      <c r="M81" s="15">
        <f t="shared" si="5"/>
        <v>216</v>
      </c>
      <c r="N81" s="11">
        <v>216</v>
      </c>
      <c r="O81" s="15">
        <v>0</v>
      </c>
      <c r="P81" s="16">
        <f t="shared" si="9"/>
        <v>16355.849999999999</v>
      </c>
      <c r="Q81" s="17">
        <v>11922.05</v>
      </c>
      <c r="R81" s="17">
        <v>0</v>
      </c>
      <c r="S81" s="17">
        <v>1415.4</v>
      </c>
      <c r="T81" s="17">
        <v>1505.7</v>
      </c>
      <c r="U81" s="11">
        <v>1340.5</v>
      </c>
      <c r="V81" s="38">
        <v>87.9</v>
      </c>
      <c r="W81" s="58">
        <v>84.3</v>
      </c>
      <c r="X81" s="38">
        <f t="shared" si="6"/>
        <v>4433.8</v>
      </c>
      <c r="Y81" s="18" t="s">
        <v>400</v>
      </c>
      <c r="Z81" s="19">
        <v>8025.7</v>
      </c>
      <c r="AA81" s="57">
        <v>1820</v>
      </c>
      <c r="AB81" s="19">
        <f t="shared" si="7"/>
        <v>6205.7</v>
      </c>
      <c r="AC81" s="57">
        <v>2448</v>
      </c>
      <c r="AD81" s="19">
        <f t="shared" si="8"/>
        <v>3757.7</v>
      </c>
      <c r="AE81" s="18">
        <f>64.4+165</f>
        <v>229.4</v>
      </c>
      <c r="AF81" s="18" t="s">
        <v>69</v>
      </c>
      <c r="AG81" s="18" t="s">
        <v>69</v>
      </c>
      <c r="AH81" s="18" t="s">
        <v>69</v>
      </c>
      <c r="AI81" s="18" t="s">
        <v>70</v>
      </c>
      <c r="AJ81" s="20" t="s">
        <v>175</v>
      </c>
      <c r="AK81" s="18" t="s">
        <v>72</v>
      </c>
      <c r="AL81" s="18" t="s">
        <v>69</v>
      </c>
      <c r="AM81" s="18" t="s">
        <v>321</v>
      </c>
      <c r="AN81" s="18">
        <v>1</v>
      </c>
      <c r="AO81" s="21" t="s">
        <v>73</v>
      </c>
      <c r="AP81" s="22" t="s">
        <v>401</v>
      </c>
      <c r="AQ81" s="23">
        <v>591</v>
      </c>
      <c r="AR81" s="23">
        <v>546</v>
      </c>
      <c r="AS81" s="18" t="s">
        <v>75</v>
      </c>
      <c r="AT81" s="18" t="s">
        <v>69</v>
      </c>
      <c r="AU81" s="18" t="s">
        <v>75</v>
      </c>
      <c r="AV81" s="18" t="s">
        <v>178</v>
      </c>
      <c r="AW81" s="24">
        <v>1500</v>
      </c>
      <c r="AX81" s="18" t="s">
        <v>75</v>
      </c>
      <c r="AY81" s="18" t="s">
        <v>75</v>
      </c>
      <c r="AZ81" s="18" t="s">
        <v>75</v>
      </c>
      <c r="BA81" s="18" t="s">
        <v>69</v>
      </c>
      <c r="BB81" s="18" t="s">
        <v>75</v>
      </c>
      <c r="BC81" s="18" t="s">
        <v>69</v>
      </c>
      <c r="BD81" s="18" t="s">
        <v>69</v>
      </c>
      <c r="BE81" s="18" t="s">
        <v>72</v>
      </c>
      <c r="BF81" s="18">
        <v>1</v>
      </c>
      <c r="BG81" s="25" t="s">
        <v>77</v>
      </c>
    </row>
    <row r="82" spans="1:59" ht="28.5" customHeight="1">
      <c r="A82" s="11">
        <v>78</v>
      </c>
      <c r="B82" s="11" t="s">
        <v>63</v>
      </c>
      <c r="C82" s="27" t="s">
        <v>398</v>
      </c>
      <c r="D82" s="28" t="s">
        <v>402</v>
      </c>
      <c r="E82" s="29">
        <v>1975</v>
      </c>
      <c r="F82" s="29">
        <v>1975</v>
      </c>
      <c r="G82" s="14" t="s">
        <v>403</v>
      </c>
      <c r="H82" s="14" t="s">
        <v>67</v>
      </c>
      <c r="I82" s="30">
        <v>9</v>
      </c>
      <c r="J82" s="30">
        <v>9</v>
      </c>
      <c r="K82" s="14">
        <v>2</v>
      </c>
      <c r="L82" s="11">
        <v>2</v>
      </c>
      <c r="M82" s="15">
        <f t="shared" si="5"/>
        <v>72</v>
      </c>
      <c r="N82" s="14">
        <v>72</v>
      </c>
      <c r="O82" s="15">
        <v>0</v>
      </c>
      <c r="P82" s="16">
        <f t="shared" si="9"/>
        <v>4824.2</v>
      </c>
      <c r="Q82" s="16">
        <v>3868.4</v>
      </c>
      <c r="R82" s="17">
        <v>0</v>
      </c>
      <c r="S82" s="17">
        <v>470.4</v>
      </c>
      <c r="T82" s="17">
        <v>0</v>
      </c>
      <c r="U82" s="14">
        <v>461.5</v>
      </c>
      <c r="V82" s="43">
        <v>0</v>
      </c>
      <c r="W82" s="60">
        <v>23.9</v>
      </c>
      <c r="X82" s="38">
        <f>S82+T82+U82+V82+W82</f>
        <v>955.8</v>
      </c>
      <c r="Y82" s="18" t="s">
        <v>404</v>
      </c>
      <c r="Z82" s="19">
        <v>3382.6</v>
      </c>
      <c r="AA82" s="19">
        <v>603</v>
      </c>
      <c r="AB82" s="19">
        <f t="shared" si="7"/>
        <v>2779.6</v>
      </c>
      <c r="AC82" s="19">
        <f>653+110</f>
        <v>763</v>
      </c>
      <c r="AD82" s="19">
        <f t="shared" si="8"/>
        <v>2016.6</v>
      </c>
      <c r="AE82" s="24">
        <v>690</v>
      </c>
      <c r="AF82" s="18" t="s">
        <v>69</v>
      </c>
      <c r="AG82" s="18" t="s">
        <v>69</v>
      </c>
      <c r="AH82" s="18" t="s">
        <v>69</v>
      </c>
      <c r="AI82" s="18" t="s">
        <v>70</v>
      </c>
      <c r="AJ82" s="20" t="s">
        <v>175</v>
      </c>
      <c r="AK82" s="18" t="s">
        <v>69</v>
      </c>
      <c r="AL82" s="18" t="s">
        <v>69</v>
      </c>
      <c r="AM82" s="18" t="s">
        <v>405</v>
      </c>
      <c r="AN82" s="24">
        <v>1</v>
      </c>
      <c r="AO82" s="21" t="s">
        <v>369</v>
      </c>
      <c r="AP82" s="22" t="s">
        <v>406</v>
      </c>
      <c r="AQ82" s="23">
        <v>179</v>
      </c>
      <c r="AR82" s="32">
        <v>161</v>
      </c>
      <c r="AS82" s="18" t="s">
        <v>75</v>
      </c>
      <c r="AT82" s="18" t="s">
        <v>69</v>
      </c>
      <c r="AU82" s="18" t="s">
        <v>75</v>
      </c>
      <c r="AV82" s="18" t="s">
        <v>178</v>
      </c>
      <c r="AW82" s="24">
        <v>1500</v>
      </c>
      <c r="AX82" s="18" t="s">
        <v>75</v>
      </c>
      <c r="AY82" s="18" t="s">
        <v>75</v>
      </c>
      <c r="AZ82" s="18" t="s">
        <v>75</v>
      </c>
      <c r="BA82" s="18" t="s">
        <v>69</v>
      </c>
      <c r="BB82" s="18" t="s">
        <v>75</v>
      </c>
      <c r="BC82" s="18" t="s">
        <v>69</v>
      </c>
      <c r="BD82" s="18" t="s">
        <v>69</v>
      </c>
      <c r="BE82" s="18" t="s">
        <v>72</v>
      </c>
      <c r="BF82" s="24">
        <v>1</v>
      </c>
      <c r="BG82" s="33" t="s">
        <v>77</v>
      </c>
    </row>
    <row r="83" spans="1:59" ht="28.5" customHeight="1">
      <c r="A83" s="11">
        <v>79</v>
      </c>
      <c r="B83" s="11" t="s">
        <v>63</v>
      </c>
      <c r="C83" s="12" t="s">
        <v>407</v>
      </c>
      <c r="D83" s="26" t="s">
        <v>408</v>
      </c>
      <c r="E83" s="13">
        <v>1954</v>
      </c>
      <c r="F83" s="13">
        <v>1954</v>
      </c>
      <c r="G83" s="11" t="s">
        <v>66</v>
      </c>
      <c r="H83" s="14" t="s">
        <v>67</v>
      </c>
      <c r="I83" s="15">
        <v>2</v>
      </c>
      <c r="J83" s="15">
        <v>2</v>
      </c>
      <c r="K83" s="11">
        <v>1</v>
      </c>
      <c r="L83" s="11">
        <v>0</v>
      </c>
      <c r="M83" s="15">
        <f t="shared" si="5"/>
        <v>8</v>
      </c>
      <c r="N83" s="11">
        <v>8</v>
      </c>
      <c r="O83" s="15">
        <v>0</v>
      </c>
      <c r="P83" s="16">
        <f t="shared" si="9"/>
        <v>701.4</v>
      </c>
      <c r="Q83" s="17">
        <v>398.8</v>
      </c>
      <c r="R83" s="17">
        <v>0</v>
      </c>
      <c r="S83" s="17">
        <v>0</v>
      </c>
      <c r="T83" s="17">
        <v>263.39999999999998</v>
      </c>
      <c r="U83" s="11">
        <v>39.200000000000003</v>
      </c>
      <c r="V83" s="38">
        <v>0</v>
      </c>
      <c r="W83" s="39">
        <v>0</v>
      </c>
      <c r="X83" s="38">
        <f t="shared" si="6"/>
        <v>302.59999999999997</v>
      </c>
      <c r="Y83" s="18" t="s">
        <v>409</v>
      </c>
      <c r="Z83" s="19">
        <v>1331</v>
      </c>
      <c r="AA83" s="57">
        <v>361</v>
      </c>
      <c r="AB83" s="19">
        <f t="shared" si="7"/>
        <v>970</v>
      </c>
      <c r="AC83" s="57">
        <v>0</v>
      </c>
      <c r="AD83" s="19">
        <f t="shared" si="8"/>
        <v>970</v>
      </c>
      <c r="AE83" s="18">
        <v>0</v>
      </c>
      <c r="AF83" s="18" t="s">
        <v>69</v>
      </c>
      <c r="AG83" s="18" t="s">
        <v>69</v>
      </c>
      <c r="AH83" s="18" t="s">
        <v>69</v>
      </c>
      <c r="AI83" s="18" t="s">
        <v>70</v>
      </c>
      <c r="AJ83" s="20" t="s">
        <v>161</v>
      </c>
      <c r="AK83" s="18" t="s">
        <v>69</v>
      </c>
      <c r="AL83" s="18" t="s">
        <v>69</v>
      </c>
      <c r="AM83" s="18" t="s">
        <v>69</v>
      </c>
      <c r="AN83" s="18">
        <v>5</v>
      </c>
      <c r="AO83" s="21" t="s">
        <v>97</v>
      </c>
      <c r="AP83" s="22" t="s">
        <v>410</v>
      </c>
      <c r="AQ83" s="23">
        <v>20</v>
      </c>
      <c r="AR83" s="23">
        <v>17</v>
      </c>
      <c r="AS83" s="18" t="s">
        <v>75</v>
      </c>
      <c r="AT83" s="18" t="s">
        <v>69</v>
      </c>
      <c r="AU83" s="18" t="s">
        <v>69</v>
      </c>
      <c r="AV83" s="18" t="s">
        <v>87</v>
      </c>
      <c r="AW83" s="24" t="s">
        <v>69</v>
      </c>
      <c r="AX83" s="18" t="s">
        <v>75</v>
      </c>
      <c r="AY83" s="18" t="s">
        <v>75</v>
      </c>
      <c r="AZ83" s="18" t="s">
        <v>75</v>
      </c>
      <c r="BA83" s="18" t="s">
        <v>69</v>
      </c>
      <c r="BB83" s="18" t="s">
        <v>69</v>
      </c>
      <c r="BC83" s="18" t="s">
        <v>69</v>
      </c>
      <c r="BD83" s="18" t="s">
        <v>69</v>
      </c>
      <c r="BE83" s="18" t="s">
        <v>72</v>
      </c>
      <c r="BF83" s="18">
        <v>1</v>
      </c>
      <c r="BG83" s="25" t="s">
        <v>88</v>
      </c>
    </row>
    <row r="84" spans="1:59" ht="28.5" customHeight="1">
      <c r="A84" s="11">
        <v>80</v>
      </c>
      <c r="B84" s="11" t="s">
        <v>63</v>
      </c>
      <c r="C84" s="27" t="s">
        <v>407</v>
      </c>
      <c r="D84" s="28" t="s">
        <v>411</v>
      </c>
      <c r="E84" s="29">
        <v>1987</v>
      </c>
      <c r="F84" s="29">
        <v>1987</v>
      </c>
      <c r="G84" s="14" t="s">
        <v>356</v>
      </c>
      <c r="H84" s="14" t="s">
        <v>67</v>
      </c>
      <c r="I84" s="30">
        <v>9</v>
      </c>
      <c r="J84" s="30">
        <v>9</v>
      </c>
      <c r="K84" s="14">
        <v>1</v>
      </c>
      <c r="L84" s="11">
        <v>1</v>
      </c>
      <c r="M84" s="15">
        <f t="shared" si="5"/>
        <v>90</v>
      </c>
      <c r="N84" s="14">
        <v>90</v>
      </c>
      <c r="O84" s="15">
        <v>0</v>
      </c>
      <c r="P84" s="16">
        <f t="shared" si="9"/>
        <v>5345.7</v>
      </c>
      <c r="Q84" s="16">
        <v>3840.4</v>
      </c>
      <c r="R84" s="17">
        <v>0</v>
      </c>
      <c r="S84" s="17">
        <v>567.5</v>
      </c>
      <c r="T84" s="17">
        <v>0</v>
      </c>
      <c r="U84" s="14">
        <f>181.6+685.6</f>
        <v>867.2</v>
      </c>
      <c r="V84" s="43">
        <f>45.8+16</f>
        <v>61.8</v>
      </c>
      <c r="W84" s="60">
        <v>8.8000000000000007</v>
      </c>
      <c r="X84" s="38">
        <f t="shared" si="6"/>
        <v>1505.3</v>
      </c>
      <c r="Y84" s="84" t="s">
        <v>412</v>
      </c>
      <c r="Z84" s="86">
        <f>6026.9</f>
        <v>6026.9</v>
      </c>
      <c r="AA84" s="86">
        <f>1213+835.1</f>
        <v>2048.1</v>
      </c>
      <c r="AB84" s="86">
        <f>Z84-AA84</f>
        <v>3978.7999999999997</v>
      </c>
      <c r="AC84" s="86">
        <f>1247</f>
        <v>1247</v>
      </c>
      <c r="AD84" s="86">
        <f t="shared" si="8"/>
        <v>2731.7999999999997</v>
      </c>
      <c r="AE84" s="18">
        <v>0</v>
      </c>
      <c r="AF84" s="18" t="s">
        <v>69</v>
      </c>
      <c r="AG84" s="18" t="s">
        <v>69</v>
      </c>
      <c r="AH84" s="18" t="s">
        <v>69</v>
      </c>
      <c r="AI84" s="18" t="s">
        <v>70</v>
      </c>
      <c r="AJ84" s="20" t="s">
        <v>309</v>
      </c>
      <c r="AK84" s="24" t="s">
        <v>72</v>
      </c>
      <c r="AL84" s="18" t="s">
        <v>69</v>
      </c>
      <c r="AM84" s="18" t="s">
        <v>69</v>
      </c>
      <c r="AN84" s="24">
        <v>5</v>
      </c>
      <c r="AO84" s="31" t="s">
        <v>413</v>
      </c>
      <c r="AP84" s="22" t="s">
        <v>414</v>
      </c>
      <c r="AQ84" s="23">
        <v>201</v>
      </c>
      <c r="AR84" s="32">
        <v>178</v>
      </c>
      <c r="AS84" s="18" t="s">
        <v>75</v>
      </c>
      <c r="AT84" s="18" t="s">
        <v>69</v>
      </c>
      <c r="AU84" s="18" t="s">
        <v>75</v>
      </c>
      <c r="AV84" s="18" t="s">
        <v>118</v>
      </c>
      <c r="AW84" s="24">
        <v>1500</v>
      </c>
      <c r="AX84" s="18" t="s">
        <v>75</v>
      </c>
      <c r="AY84" s="18" t="s">
        <v>75</v>
      </c>
      <c r="AZ84" s="18" t="s">
        <v>69</v>
      </c>
      <c r="BA84" s="18" t="s">
        <v>75</v>
      </c>
      <c r="BB84" s="18" t="s">
        <v>75</v>
      </c>
      <c r="BC84" s="18" t="s">
        <v>69</v>
      </c>
      <c r="BD84" s="18" t="s">
        <v>69</v>
      </c>
      <c r="BE84" s="18" t="s">
        <v>72</v>
      </c>
      <c r="BF84" s="24">
        <v>1</v>
      </c>
      <c r="BG84" s="33" t="s">
        <v>77</v>
      </c>
    </row>
    <row r="85" spans="1:59" ht="28.5" customHeight="1">
      <c r="A85" s="11">
        <v>81</v>
      </c>
      <c r="B85" s="11" t="s">
        <v>63</v>
      </c>
      <c r="C85" s="12" t="s">
        <v>407</v>
      </c>
      <c r="D85" s="26" t="s">
        <v>415</v>
      </c>
      <c r="E85" s="13">
        <v>1989</v>
      </c>
      <c r="F85" s="13">
        <v>1989</v>
      </c>
      <c r="G85" s="11" t="s">
        <v>66</v>
      </c>
      <c r="H85" s="14" t="s">
        <v>67</v>
      </c>
      <c r="I85" s="15">
        <v>9</v>
      </c>
      <c r="J85" s="15">
        <v>9</v>
      </c>
      <c r="K85" s="11">
        <v>2</v>
      </c>
      <c r="L85" s="11">
        <v>1</v>
      </c>
      <c r="M85" s="15">
        <f t="shared" si="5"/>
        <v>91</v>
      </c>
      <c r="N85" s="11">
        <v>89</v>
      </c>
      <c r="O85" s="15">
        <v>2</v>
      </c>
      <c r="P85" s="16">
        <f t="shared" si="9"/>
        <v>5513.9000000000005</v>
      </c>
      <c r="Q85" s="17">
        <v>3915.8</v>
      </c>
      <c r="R85" s="17">
        <v>56.9</v>
      </c>
      <c r="S85" s="17">
        <v>578.29999999999995</v>
      </c>
      <c r="T85" s="17">
        <v>0</v>
      </c>
      <c r="U85" s="11">
        <f>216.9+720.3</f>
        <v>937.19999999999993</v>
      </c>
      <c r="V85" s="38">
        <f>12.9+4</f>
        <v>16.899999999999999</v>
      </c>
      <c r="W85" s="58">
        <v>8.8000000000000007</v>
      </c>
      <c r="X85" s="38">
        <f t="shared" si="6"/>
        <v>1541.2</v>
      </c>
      <c r="Y85" s="85"/>
      <c r="Z85" s="87"/>
      <c r="AA85" s="87"/>
      <c r="AB85" s="87"/>
      <c r="AC85" s="87"/>
      <c r="AD85" s="87"/>
      <c r="AE85" s="18">
        <v>0</v>
      </c>
      <c r="AF85" s="18" t="s">
        <v>69</v>
      </c>
      <c r="AG85" s="18" t="s">
        <v>69</v>
      </c>
      <c r="AH85" s="18" t="s">
        <v>69</v>
      </c>
      <c r="AI85" s="18" t="s">
        <v>70</v>
      </c>
      <c r="AJ85" s="20" t="s">
        <v>309</v>
      </c>
      <c r="AK85" s="18" t="s">
        <v>72</v>
      </c>
      <c r="AL85" s="18" t="s">
        <v>69</v>
      </c>
      <c r="AM85" s="18" t="s">
        <v>69</v>
      </c>
      <c r="AN85" s="18">
        <v>5</v>
      </c>
      <c r="AO85" s="21" t="s">
        <v>116</v>
      </c>
      <c r="AP85" s="22" t="s">
        <v>416</v>
      </c>
      <c r="AQ85" s="23">
        <v>234</v>
      </c>
      <c r="AR85" s="23">
        <v>212</v>
      </c>
      <c r="AS85" s="18" t="s">
        <v>75</v>
      </c>
      <c r="AT85" s="18" t="s">
        <v>69</v>
      </c>
      <c r="AU85" s="18" t="s">
        <v>75</v>
      </c>
      <c r="AV85" s="18" t="s">
        <v>118</v>
      </c>
      <c r="AW85" s="24">
        <v>1500</v>
      </c>
      <c r="AX85" s="18" t="s">
        <v>75</v>
      </c>
      <c r="AY85" s="18" t="s">
        <v>75</v>
      </c>
      <c r="AZ85" s="18" t="s">
        <v>69</v>
      </c>
      <c r="BA85" s="18" t="s">
        <v>75</v>
      </c>
      <c r="BB85" s="18" t="s">
        <v>75</v>
      </c>
      <c r="BC85" s="18" t="s">
        <v>69</v>
      </c>
      <c r="BD85" s="18" t="s">
        <v>69</v>
      </c>
      <c r="BE85" s="18" t="s">
        <v>72</v>
      </c>
      <c r="BF85" s="18">
        <v>1</v>
      </c>
      <c r="BG85" s="25" t="s">
        <v>77</v>
      </c>
    </row>
    <row r="86" spans="1:59" ht="28.5" customHeight="1">
      <c r="A86" s="11">
        <v>82</v>
      </c>
      <c r="B86" s="11" t="s">
        <v>63</v>
      </c>
      <c r="C86" s="12" t="s">
        <v>407</v>
      </c>
      <c r="D86" s="26" t="s">
        <v>417</v>
      </c>
      <c r="E86" s="13">
        <v>1954</v>
      </c>
      <c r="F86" s="13">
        <v>1954</v>
      </c>
      <c r="G86" s="11" t="s">
        <v>418</v>
      </c>
      <c r="H86" s="14" t="s">
        <v>67</v>
      </c>
      <c r="I86" s="15">
        <v>3</v>
      </c>
      <c r="J86" s="15">
        <v>3</v>
      </c>
      <c r="K86" s="11">
        <v>3</v>
      </c>
      <c r="L86" s="11">
        <v>0</v>
      </c>
      <c r="M86" s="15">
        <f t="shared" si="5"/>
        <v>25</v>
      </c>
      <c r="N86" s="11">
        <v>22</v>
      </c>
      <c r="O86" s="15">
        <v>3</v>
      </c>
      <c r="P86" s="16">
        <f t="shared" si="9"/>
        <v>2998.1</v>
      </c>
      <c r="Q86" s="17">
        <v>1431.8</v>
      </c>
      <c r="R86" s="17">
        <v>147.5</v>
      </c>
      <c r="S86" s="17">
        <v>460.1</v>
      </c>
      <c r="T86" s="17">
        <v>712.1</v>
      </c>
      <c r="U86" s="11">
        <v>246.6</v>
      </c>
      <c r="V86" s="38">
        <v>0</v>
      </c>
      <c r="W86" s="39">
        <v>0</v>
      </c>
      <c r="X86" s="38">
        <f t="shared" si="6"/>
        <v>1418.8</v>
      </c>
      <c r="Y86" s="18" t="s">
        <v>419</v>
      </c>
      <c r="Z86" s="19">
        <v>2709.2</v>
      </c>
      <c r="AA86" s="57">
        <v>807</v>
      </c>
      <c r="AB86" s="19">
        <f t="shared" si="7"/>
        <v>1902.1999999999998</v>
      </c>
      <c r="AC86" s="57">
        <v>451</v>
      </c>
      <c r="AD86" s="19">
        <f t="shared" si="8"/>
        <v>1451.1999999999998</v>
      </c>
      <c r="AE86" s="18">
        <v>0</v>
      </c>
      <c r="AF86" s="18" t="s">
        <v>69</v>
      </c>
      <c r="AG86" s="18" t="s">
        <v>69</v>
      </c>
      <c r="AH86" s="18" t="s">
        <v>69</v>
      </c>
      <c r="AI86" s="18" t="s">
        <v>70</v>
      </c>
      <c r="AJ86" s="20" t="s">
        <v>71</v>
      </c>
      <c r="AK86" s="18" t="s">
        <v>69</v>
      </c>
      <c r="AL86" s="18" t="s">
        <v>69</v>
      </c>
      <c r="AM86" s="18" t="s">
        <v>420</v>
      </c>
      <c r="AN86" s="18">
        <v>5</v>
      </c>
      <c r="AO86" s="21" t="s">
        <v>145</v>
      </c>
      <c r="AP86" s="22" t="s">
        <v>421</v>
      </c>
      <c r="AQ86" s="23">
        <v>65</v>
      </c>
      <c r="AR86" s="23">
        <v>57</v>
      </c>
      <c r="AS86" s="18" t="s">
        <v>75</v>
      </c>
      <c r="AT86" s="18" t="s">
        <v>69</v>
      </c>
      <c r="AU86" s="18" t="s">
        <v>75</v>
      </c>
      <c r="AV86" s="18" t="s">
        <v>76</v>
      </c>
      <c r="AW86" s="24">
        <v>1700</v>
      </c>
      <c r="AX86" s="18" t="s">
        <v>75</v>
      </c>
      <c r="AY86" s="18" t="s">
        <v>75</v>
      </c>
      <c r="AZ86" s="18" t="s">
        <v>75</v>
      </c>
      <c r="BA86" s="18" t="s">
        <v>69</v>
      </c>
      <c r="BB86" s="18" t="s">
        <v>69</v>
      </c>
      <c r="BC86" s="18" t="s">
        <v>69</v>
      </c>
      <c r="BD86" s="18" t="s">
        <v>69</v>
      </c>
      <c r="BE86" s="18" t="s">
        <v>72</v>
      </c>
      <c r="BF86" s="18">
        <v>1</v>
      </c>
      <c r="BG86" s="25" t="s">
        <v>88</v>
      </c>
    </row>
    <row r="87" spans="1:59" ht="28.5" customHeight="1">
      <c r="A87" s="11">
        <v>83</v>
      </c>
      <c r="B87" s="11" t="s">
        <v>63</v>
      </c>
      <c r="C87" s="27" t="s">
        <v>407</v>
      </c>
      <c r="D87" s="28" t="s">
        <v>422</v>
      </c>
      <c r="E87" s="29">
        <v>1956</v>
      </c>
      <c r="F87" s="29">
        <v>1956</v>
      </c>
      <c r="G87" s="11" t="s">
        <v>66</v>
      </c>
      <c r="H87" s="14" t="s">
        <v>67</v>
      </c>
      <c r="I87" s="30">
        <v>2</v>
      </c>
      <c r="J87" s="30">
        <v>2</v>
      </c>
      <c r="K87" s="14">
        <v>1</v>
      </c>
      <c r="L87" s="11">
        <v>0</v>
      </c>
      <c r="M87" s="15">
        <f t="shared" si="5"/>
        <v>8</v>
      </c>
      <c r="N87" s="14">
        <v>8</v>
      </c>
      <c r="O87" s="15">
        <v>0</v>
      </c>
      <c r="P87" s="16">
        <f t="shared" si="9"/>
        <v>904.6</v>
      </c>
      <c r="Q87" s="16">
        <v>521.70000000000005</v>
      </c>
      <c r="R87" s="17">
        <v>0</v>
      </c>
      <c r="S87" s="17">
        <v>0</v>
      </c>
      <c r="T87" s="17">
        <v>339.2</v>
      </c>
      <c r="U87" s="14">
        <v>43.7</v>
      </c>
      <c r="V87" s="43">
        <v>0</v>
      </c>
      <c r="W87" s="29">
        <v>0</v>
      </c>
      <c r="X87" s="38">
        <f t="shared" si="6"/>
        <v>382.9</v>
      </c>
      <c r="Y87" s="18" t="s">
        <v>423</v>
      </c>
      <c r="Z87" s="19">
        <v>1931.2</v>
      </c>
      <c r="AA87" s="19">
        <v>600</v>
      </c>
      <c r="AB87" s="19">
        <f t="shared" si="7"/>
        <v>1331.2</v>
      </c>
      <c r="AC87" s="19">
        <v>300</v>
      </c>
      <c r="AD87" s="19">
        <f t="shared" si="8"/>
        <v>1031.2</v>
      </c>
      <c r="AE87" s="18">
        <v>0</v>
      </c>
      <c r="AF87" s="18" t="s">
        <v>69</v>
      </c>
      <c r="AG87" s="18" t="s">
        <v>69</v>
      </c>
      <c r="AH87" s="18" t="s">
        <v>69</v>
      </c>
      <c r="AI87" s="18" t="s">
        <v>70</v>
      </c>
      <c r="AJ87" s="20" t="s">
        <v>71</v>
      </c>
      <c r="AK87" s="18" t="s">
        <v>69</v>
      </c>
      <c r="AL87" s="18" t="s">
        <v>69</v>
      </c>
      <c r="AM87" s="18" t="s">
        <v>69</v>
      </c>
      <c r="AN87" s="24">
        <v>5</v>
      </c>
      <c r="AO87" s="21" t="s">
        <v>424</v>
      </c>
      <c r="AP87" s="22" t="s">
        <v>425</v>
      </c>
      <c r="AQ87" s="23">
        <v>35</v>
      </c>
      <c r="AR87" s="32">
        <v>34</v>
      </c>
      <c r="AS87" s="18" t="s">
        <v>75</v>
      </c>
      <c r="AT87" s="18" t="s">
        <v>69</v>
      </c>
      <c r="AU87" s="18" t="s">
        <v>75</v>
      </c>
      <c r="AV87" s="18" t="s">
        <v>76</v>
      </c>
      <c r="AW87" s="24">
        <v>1500</v>
      </c>
      <c r="AX87" s="18" t="s">
        <v>75</v>
      </c>
      <c r="AY87" s="18" t="s">
        <v>75</v>
      </c>
      <c r="AZ87" s="18" t="s">
        <v>75</v>
      </c>
      <c r="BA87" s="18" t="s">
        <v>69</v>
      </c>
      <c r="BB87" s="18" t="s">
        <v>69</v>
      </c>
      <c r="BC87" s="18" t="s">
        <v>69</v>
      </c>
      <c r="BD87" s="18" t="s">
        <v>69</v>
      </c>
      <c r="BE87" s="18" t="s">
        <v>72</v>
      </c>
      <c r="BF87" s="24">
        <v>1</v>
      </c>
      <c r="BG87" s="33" t="s">
        <v>132</v>
      </c>
    </row>
    <row r="88" spans="1:59" ht="28.5" customHeight="1">
      <c r="A88" s="11">
        <v>84</v>
      </c>
      <c r="B88" s="11" t="s">
        <v>63</v>
      </c>
      <c r="C88" s="12" t="s">
        <v>426</v>
      </c>
      <c r="D88" s="26" t="s">
        <v>200</v>
      </c>
      <c r="E88" s="13">
        <v>1961</v>
      </c>
      <c r="F88" s="13">
        <v>1961</v>
      </c>
      <c r="G88" s="11" t="s">
        <v>257</v>
      </c>
      <c r="H88" s="14" t="s">
        <v>67</v>
      </c>
      <c r="I88" s="15">
        <v>5</v>
      </c>
      <c r="J88" s="15">
        <v>5</v>
      </c>
      <c r="K88" s="11">
        <v>2</v>
      </c>
      <c r="L88" s="11">
        <v>0</v>
      </c>
      <c r="M88" s="15">
        <f t="shared" si="5"/>
        <v>40</v>
      </c>
      <c r="N88" s="11">
        <v>34</v>
      </c>
      <c r="O88" s="15">
        <v>6</v>
      </c>
      <c r="P88" s="16">
        <f t="shared" si="9"/>
        <v>2471.6</v>
      </c>
      <c r="Q88" s="17">
        <v>1349.3</v>
      </c>
      <c r="R88" s="17">
        <v>252.4</v>
      </c>
      <c r="S88" s="17">
        <v>342.5</v>
      </c>
      <c r="T88" s="17">
        <v>383.4</v>
      </c>
      <c r="U88" s="58">
        <v>144</v>
      </c>
      <c r="V88" s="38">
        <v>0</v>
      </c>
      <c r="W88" s="39">
        <v>0</v>
      </c>
      <c r="X88" s="38">
        <f t="shared" si="6"/>
        <v>869.9</v>
      </c>
      <c r="Y88" s="18" t="s">
        <v>427</v>
      </c>
      <c r="Z88" s="19">
        <v>1235</v>
      </c>
      <c r="AA88" s="57">
        <v>454</v>
      </c>
      <c r="AB88" s="19">
        <f t="shared" si="7"/>
        <v>781</v>
      </c>
      <c r="AC88" s="57">
        <v>155</v>
      </c>
      <c r="AD88" s="19">
        <f t="shared" si="8"/>
        <v>626</v>
      </c>
      <c r="AE88" s="18">
        <v>0</v>
      </c>
      <c r="AF88" s="18" t="s">
        <v>69</v>
      </c>
      <c r="AG88" s="18" t="s">
        <v>69</v>
      </c>
      <c r="AH88" s="18" t="s">
        <v>69</v>
      </c>
      <c r="AI88" s="18" t="s">
        <v>70</v>
      </c>
      <c r="AJ88" s="20" t="s">
        <v>71</v>
      </c>
      <c r="AK88" s="18" t="s">
        <v>72</v>
      </c>
      <c r="AL88" s="18" t="s">
        <v>69</v>
      </c>
      <c r="AM88" s="18" t="s">
        <v>255</v>
      </c>
      <c r="AN88" s="18">
        <v>6</v>
      </c>
      <c r="AO88" s="21" t="s">
        <v>111</v>
      </c>
      <c r="AP88" s="22" t="s">
        <v>428</v>
      </c>
      <c r="AQ88" s="23">
        <v>65</v>
      </c>
      <c r="AR88" s="23">
        <v>44</v>
      </c>
      <c r="AS88" s="18" t="s">
        <v>75</v>
      </c>
      <c r="AT88" s="18" t="s">
        <v>69</v>
      </c>
      <c r="AU88" s="18" t="s">
        <v>75</v>
      </c>
      <c r="AV88" s="18" t="s">
        <v>178</v>
      </c>
      <c r="AW88" s="24">
        <v>1500</v>
      </c>
      <c r="AX88" s="18" t="s">
        <v>75</v>
      </c>
      <c r="AY88" s="18" t="s">
        <v>75</v>
      </c>
      <c r="AZ88" s="18" t="s">
        <v>75</v>
      </c>
      <c r="BA88" s="18" t="s">
        <v>69</v>
      </c>
      <c r="BB88" s="18" t="s">
        <v>69</v>
      </c>
      <c r="BC88" s="18" t="s">
        <v>69</v>
      </c>
      <c r="BD88" s="18" t="s">
        <v>69</v>
      </c>
      <c r="BE88" s="18" t="s">
        <v>72</v>
      </c>
      <c r="BF88" s="18">
        <v>2</v>
      </c>
      <c r="BG88" s="25" t="s">
        <v>186</v>
      </c>
    </row>
    <row r="89" spans="1:59" ht="28.5" customHeight="1">
      <c r="A89" s="11">
        <v>85</v>
      </c>
      <c r="B89" s="11" t="s">
        <v>63</v>
      </c>
      <c r="C89" s="12" t="s">
        <v>429</v>
      </c>
      <c r="D89" s="26" t="s">
        <v>349</v>
      </c>
      <c r="E89" s="13">
        <v>1954</v>
      </c>
      <c r="F89" s="13">
        <v>1954</v>
      </c>
      <c r="G89" s="11" t="s">
        <v>66</v>
      </c>
      <c r="H89" s="14" t="s">
        <v>67</v>
      </c>
      <c r="I89" s="15">
        <v>5</v>
      </c>
      <c r="J89" s="15">
        <v>4</v>
      </c>
      <c r="K89" s="11">
        <v>10</v>
      </c>
      <c r="L89" s="11">
        <v>0</v>
      </c>
      <c r="M89" s="15">
        <f t="shared" si="5"/>
        <v>124</v>
      </c>
      <c r="N89" s="11">
        <v>111</v>
      </c>
      <c r="O89" s="15">
        <v>13</v>
      </c>
      <c r="P89" s="16">
        <f t="shared" si="9"/>
        <v>10870.1</v>
      </c>
      <c r="Q89" s="17">
        <v>7490</v>
      </c>
      <c r="R89" s="17">
        <v>1803.4</v>
      </c>
      <c r="S89" s="17">
        <v>610</v>
      </c>
      <c r="T89" s="17">
        <v>0</v>
      </c>
      <c r="U89" s="11">
        <v>966.7</v>
      </c>
      <c r="V89" s="38">
        <v>0</v>
      </c>
      <c r="W89" s="39">
        <v>0</v>
      </c>
      <c r="X89" s="38">
        <f t="shared" si="6"/>
        <v>1576.7</v>
      </c>
      <c r="Y89" s="18" t="s">
        <v>430</v>
      </c>
      <c r="Z89" s="19">
        <v>6173.9</v>
      </c>
      <c r="AA89" s="57">
        <v>2949</v>
      </c>
      <c r="AB89" s="19">
        <f t="shared" si="7"/>
        <v>3224.8999999999996</v>
      </c>
      <c r="AC89" s="57">
        <v>1975</v>
      </c>
      <c r="AD89" s="19">
        <f t="shared" si="8"/>
        <v>1249.8999999999996</v>
      </c>
      <c r="AE89" s="18">
        <v>0</v>
      </c>
      <c r="AF89" s="18" t="s">
        <v>69</v>
      </c>
      <c r="AG89" s="18" t="s">
        <v>69</v>
      </c>
      <c r="AH89" s="18" t="s">
        <v>69</v>
      </c>
      <c r="AI89" s="18" t="s">
        <v>70</v>
      </c>
      <c r="AJ89" s="20" t="s">
        <v>71</v>
      </c>
      <c r="AK89" s="18" t="s">
        <v>72</v>
      </c>
      <c r="AL89" s="18" t="s">
        <v>69</v>
      </c>
      <c r="AM89" s="18" t="s">
        <v>431</v>
      </c>
      <c r="AN89" s="18">
        <v>5</v>
      </c>
      <c r="AO89" s="21" t="s">
        <v>259</v>
      </c>
      <c r="AP89" s="22" t="s">
        <v>216</v>
      </c>
      <c r="AQ89" s="23">
        <v>226</v>
      </c>
      <c r="AR89" s="23">
        <v>188</v>
      </c>
      <c r="AS89" s="18" t="s">
        <v>75</v>
      </c>
      <c r="AT89" s="18" t="s">
        <v>69</v>
      </c>
      <c r="AU89" s="18" t="s">
        <v>75</v>
      </c>
      <c r="AV89" s="18" t="s">
        <v>76</v>
      </c>
      <c r="AW89" s="24">
        <v>1500</v>
      </c>
      <c r="AX89" s="18" t="s">
        <v>75</v>
      </c>
      <c r="AY89" s="18" t="s">
        <v>75</v>
      </c>
      <c r="AZ89" s="18" t="s">
        <v>75</v>
      </c>
      <c r="BA89" s="18" t="s">
        <v>69</v>
      </c>
      <c r="BB89" s="18" t="s">
        <v>69</v>
      </c>
      <c r="BC89" s="18" t="s">
        <v>72</v>
      </c>
      <c r="BD89" s="18" t="s">
        <v>72</v>
      </c>
      <c r="BE89" s="18" t="s">
        <v>72</v>
      </c>
      <c r="BF89" s="18">
        <v>1</v>
      </c>
      <c r="BG89" s="25" t="s">
        <v>132</v>
      </c>
    </row>
    <row r="90" spans="1:59" ht="28.5" customHeight="1">
      <c r="A90" s="11">
        <v>86</v>
      </c>
      <c r="B90" s="11" t="s">
        <v>63</v>
      </c>
      <c r="C90" s="12" t="s">
        <v>432</v>
      </c>
      <c r="D90" s="26" t="s">
        <v>231</v>
      </c>
      <c r="E90" s="13">
        <v>1975</v>
      </c>
      <c r="F90" s="13">
        <v>1975</v>
      </c>
      <c r="G90" s="11" t="s">
        <v>433</v>
      </c>
      <c r="H90" s="14" t="s">
        <v>67</v>
      </c>
      <c r="I90" s="15">
        <v>5</v>
      </c>
      <c r="J90" s="15">
        <v>5</v>
      </c>
      <c r="K90" s="11">
        <v>4</v>
      </c>
      <c r="L90" s="11">
        <v>0</v>
      </c>
      <c r="M90" s="15">
        <f t="shared" si="5"/>
        <v>69</v>
      </c>
      <c r="N90" s="11">
        <v>68</v>
      </c>
      <c r="O90" s="15">
        <v>1</v>
      </c>
      <c r="P90" s="16">
        <f t="shared" si="9"/>
        <v>4114.7</v>
      </c>
      <c r="Q90" s="17">
        <v>2924.2</v>
      </c>
      <c r="R90" s="17">
        <v>160</v>
      </c>
      <c r="S90" s="17">
        <v>718.4</v>
      </c>
      <c r="T90" s="17">
        <v>0</v>
      </c>
      <c r="U90" s="11">
        <f>243.9+68.2</f>
        <v>312.10000000000002</v>
      </c>
      <c r="V90" s="38">
        <v>0</v>
      </c>
      <c r="W90" s="39">
        <v>0</v>
      </c>
      <c r="X90" s="38">
        <f t="shared" si="6"/>
        <v>1030.5</v>
      </c>
      <c r="Y90" s="18" t="s">
        <v>434</v>
      </c>
      <c r="Z90" s="19">
        <v>3678.2</v>
      </c>
      <c r="AA90" s="57">
        <v>900</v>
      </c>
      <c r="AB90" s="19">
        <f t="shared" si="7"/>
        <v>2778.2</v>
      </c>
      <c r="AC90" s="57">
        <v>496</v>
      </c>
      <c r="AD90" s="19">
        <f t="shared" si="8"/>
        <v>2282.1999999999998</v>
      </c>
      <c r="AE90" s="18">
        <v>0</v>
      </c>
      <c r="AF90" s="18" t="s">
        <v>69</v>
      </c>
      <c r="AG90" s="18" t="s">
        <v>69</v>
      </c>
      <c r="AH90" s="18" t="s">
        <v>69</v>
      </c>
      <c r="AI90" s="18" t="s">
        <v>70</v>
      </c>
      <c r="AJ90" s="20" t="s">
        <v>71</v>
      </c>
      <c r="AK90" s="18" t="s">
        <v>72</v>
      </c>
      <c r="AL90" s="18" t="s">
        <v>69</v>
      </c>
      <c r="AM90" s="18" t="s">
        <v>435</v>
      </c>
      <c r="AN90" s="18">
        <v>5</v>
      </c>
      <c r="AO90" s="21" t="s">
        <v>285</v>
      </c>
      <c r="AP90" s="22" t="s">
        <v>436</v>
      </c>
      <c r="AQ90" s="23">
        <v>167</v>
      </c>
      <c r="AR90" s="23">
        <v>142</v>
      </c>
      <c r="AS90" s="18" t="s">
        <v>75</v>
      </c>
      <c r="AT90" s="18" t="s">
        <v>69</v>
      </c>
      <c r="AU90" s="18" t="s">
        <v>75</v>
      </c>
      <c r="AV90" s="18" t="s">
        <v>76</v>
      </c>
      <c r="AW90" s="24">
        <v>1500</v>
      </c>
      <c r="AX90" s="18" t="s">
        <v>75</v>
      </c>
      <c r="AY90" s="18" t="s">
        <v>75</v>
      </c>
      <c r="AZ90" s="18" t="s">
        <v>75</v>
      </c>
      <c r="BA90" s="18" t="s">
        <v>69</v>
      </c>
      <c r="BB90" s="18" t="s">
        <v>69</v>
      </c>
      <c r="BC90" s="18" t="s">
        <v>69</v>
      </c>
      <c r="BD90" s="18" t="s">
        <v>69</v>
      </c>
      <c r="BE90" s="18" t="s">
        <v>72</v>
      </c>
      <c r="BF90" s="18">
        <v>1</v>
      </c>
      <c r="BG90" s="25" t="s">
        <v>88</v>
      </c>
    </row>
    <row r="91" spans="1:59" ht="28.5" customHeight="1">
      <c r="A91" s="11">
        <v>87</v>
      </c>
      <c r="B91" s="11" t="s">
        <v>63</v>
      </c>
      <c r="C91" s="12" t="s">
        <v>432</v>
      </c>
      <c r="D91" s="26" t="s">
        <v>437</v>
      </c>
      <c r="E91" s="13">
        <v>1984</v>
      </c>
      <c r="F91" s="13">
        <v>1984</v>
      </c>
      <c r="G91" s="11" t="s">
        <v>66</v>
      </c>
      <c r="H91" s="14" t="s">
        <v>67</v>
      </c>
      <c r="I91" s="15">
        <v>5</v>
      </c>
      <c r="J91" s="15">
        <v>5</v>
      </c>
      <c r="K91" s="11">
        <v>9</v>
      </c>
      <c r="L91" s="11">
        <v>0</v>
      </c>
      <c r="M91" s="15">
        <f t="shared" si="5"/>
        <v>100</v>
      </c>
      <c r="N91" s="11">
        <v>100</v>
      </c>
      <c r="O91" s="15">
        <v>0</v>
      </c>
      <c r="P91" s="16">
        <f t="shared" si="9"/>
        <v>5904.5</v>
      </c>
      <c r="Q91" s="17">
        <v>4398.2</v>
      </c>
      <c r="R91" s="17">
        <v>0</v>
      </c>
      <c r="S91" s="17">
        <v>985.5</v>
      </c>
      <c r="T91" s="17">
        <v>0</v>
      </c>
      <c r="U91" s="11">
        <v>491.4</v>
      </c>
      <c r="V91" s="38">
        <v>29.4</v>
      </c>
      <c r="W91" s="39">
        <v>0</v>
      </c>
      <c r="X91" s="38">
        <f t="shared" si="6"/>
        <v>1506.3000000000002</v>
      </c>
      <c r="Y91" s="18" t="s">
        <v>438</v>
      </c>
      <c r="Z91" s="19">
        <v>5620.2</v>
      </c>
      <c r="AA91" s="57">
        <v>1152</v>
      </c>
      <c r="AB91" s="19">
        <f t="shared" si="7"/>
        <v>4468.2</v>
      </c>
      <c r="AC91" s="57">
        <v>1997</v>
      </c>
      <c r="AD91" s="19">
        <f t="shared" si="8"/>
        <v>2471.1999999999998</v>
      </c>
      <c r="AE91" s="18">
        <v>0</v>
      </c>
      <c r="AF91" s="18" t="s">
        <v>69</v>
      </c>
      <c r="AG91" s="18" t="s">
        <v>69</v>
      </c>
      <c r="AH91" s="18" t="s">
        <v>69</v>
      </c>
      <c r="AI91" s="18" t="s">
        <v>70</v>
      </c>
      <c r="AJ91" s="20" t="s">
        <v>71</v>
      </c>
      <c r="AK91" s="18" t="s">
        <v>69</v>
      </c>
      <c r="AL91" s="18" t="s">
        <v>69</v>
      </c>
      <c r="AM91" s="18" t="s">
        <v>439</v>
      </c>
      <c r="AN91" s="18">
        <v>5</v>
      </c>
      <c r="AO91" s="21" t="s">
        <v>440</v>
      </c>
      <c r="AP91" s="22" t="s">
        <v>441</v>
      </c>
      <c r="AQ91" s="23">
        <v>260</v>
      </c>
      <c r="AR91" s="23">
        <v>231</v>
      </c>
      <c r="AS91" s="18" t="s">
        <v>75</v>
      </c>
      <c r="AT91" s="18" t="s">
        <v>69</v>
      </c>
      <c r="AU91" s="18" t="s">
        <v>75</v>
      </c>
      <c r="AV91" s="18" t="s">
        <v>118</v>
      </c>
      <c r="AW91" s="24">
        <v>1500</v>
      </c>
      <c r="AX91" s="18" t="s">
        <v>75</v>
      </c>
      <c r="AY91" s="18" t="s">
        <v>75</v>
      </c>
      <c r="AZ91" s="18" t="s">
        <v>75</v>
      </c>
      <c r="BA91" s="18" t="s">
        <v>69</v>
      </c>
      <c r="BB91" s="18" t="s">
        <v>69</v>
      </c>
      <c r="BC91" s="18" t="s">
        <v>72</v>
      </c>
      <c r="BD91" s="18" t="s">
        <v>442</v>
      </c>
      <c r="BE91" s="18" t="s">
        <v>72</v>
      </c>
      <c r="BF91" s="18">
        <v>1</v>
      </c>
      <c r="BG91" s="25" t="s">
        <v>77</v>
      </c>
    </row>
    <row r="92" spans="1:59" ht="28.5" customHeight="1">
      <c r="A92" s="11">
        <v>88</v>
      </c>
      <c r="B92" s="11" t="s">
        <v>63</v>
      </c>
      <c r="C92" s="27" t="s">
        <v>432</v>
      </c>
      <c r="D92" s="28" t="s">
        <v>283</v>
      </c>
      <c r="E92" s="29">
        <v>1970</v>
      </c>
      <c r="F92" s="29">
        <v>1970</v>
      </c>
      <c r="G92" s="11" t="s">
        <v>66</v>
      </c>
      <c r="H92" s="14" t="s">
        <v>67</v>
      </c>
      <c r="I92" s="30">
        <v>5</v>
      </c>
      <c r="J92" s="30">
        <v>5</v>
      </c>
      <c r="K92" s="14">
        <v>4</v>
      </c>
      <c r="L92" s="11">
        <v>0</v>
      </c>
      <c r="M92" s="15">
        <f t="shared" si="5"/>
        <v>70</v>
      </c>
      <c r="N92" s="14">
        <v>70</v>
      </c>
      <c r="O92" s="15">
        <v>0</v>
      </c>
      <c r="P92" s="16">
        <f t="shared" si="9"/>
        <v>4393.5</v>
      </c>
      <c r="Q92" s="16">
        <v>3342.9</v>
      </c>
      <c r="R92" s="17">
        <v>0</v>
      </c>
      <c r="S92" s="17">
        <v>784.3</v>
      </c>
      <c r="T92" s="17">
        <v>0</v>
      </c>
      <c r="U92" s="14">
        <v>266.3</v>
      </c>
      <c r="V92" s="43">
        <v>0</v>
      </c>
      <c r="W92" s="29">
        <v>0</v>
      </c>
      <c r="X92" s="38">
        <f t="shared" si="6"/>
        <v>1050.5999999999999</v>
      </c>
      <c r="Y92" s="18" t="s">
        <v>443</v>
      </c>
      <c r="Z92" s="19">
        <v>4190.5</v>
      </c>
      <c r="AA92" s="19">
        <v>944</v>
      </c>
      <c r="AB92" s="19">
        <f t="shared" si="7"/>
        <v>3246.5</v>
      </c>
      <c r="AC92" s="19">
        <v>373</v>
      </c>
      <c r="AD92" s="19">
        <f t="shared" si="8"/>
        <v>2873.5</v>
      </c>
      <c r="AE92" s="24">
        <v>150</v>
      </c>
      <c r="AF92" s="18" t="s">
        <v>69</v>
      </c>
      <c r="AG92" s="18" t="s">
        <v>69</v>
      </c>
      <c r="AH92" s="18" t="s">
        <v>69</v>
      </c>
      <c r="AI92" s="18" t="s">
        <v>70</v>
      </c>
      <c r="AJ92" s="20" t="s">
        <v>71</v>
      </c>
      <c r="AK92" s="24" t="s">
        <v>72</v>
      </c>
      <c r="AL92" s="18" t="s">
        <v>69</v>
      </c>
      <c r="AM92" s="18" t="s">
        <v>444</v>
      </c>
      <c r="AN92" s="24">
        <v>5</v>
      </c>
      <c r="AO92" s="21" t="s">
        <v>369</v>
      </c>
      <c r="AP92" s="22" t="s">
        <v>406</v>
      </c>
      <c r="AQ92" s="23">
        <v>157</v>
      </c>
      <c r="AR92" s="32">
        <v>134</v>
      </c>
      <c r="AS92" s="18" t="s">
        <v>75</v>
      </c>
      <c r="AT92" s="18" t="s">
        <v>69</v>
      </c>
      <c r="AU92" s="18" t="s">
        <v>75</v>
      </c>
      <c r="AV92" s="18" t="s">
        <v>76</v>
      </c>
      <c r="AW92" s="24">
        <v>1500</v>
      </c>
      <c r="AX92" s="18" t="s">
        <v>75</v>
      </c>
      <c r="AY92" s="18" t="s">
        <v>75</v>
      </c>
      <c r="AZ92" s="18" t="s">
        <v>75</v>
      </c>
      <c r="BA92" s="18" t="s">
        <v>69</v>
      </c>
      <c r="BB92" s="18" t="s">
        <v>69</v>
      </c>
      <c r="BC92" s="18" t="s">
        <v>69</v>
      </c>
      <c r="BD92" s="18" t="s">
        <v>69</v>
      </c>
      <c r="BE92" s="18" t="s">
        <v>72</v>
      </c>
      <c r="BF92" s="24">
        <v>1</v>
      </c>
      <c r="BG92" s="33" t="s">
        <v>88</v>
      </c>
    </row>
    <row r="93" spans="1:59" ht="28.5" customHeight="1">
      <c r="A93" s="11">
        <v>89</v>
      </c>
      <c r="B93" s="11" t="s">
        <v>63</v>
      </c>
      <c r="C93" s="27" t="s">
        <v>445</v>
      </c>
      <c r="D93" s="28" t="s">
        <v>446</v>
      </c>
      <c r="E93" s="29">
        <v>1974</v>
      </c>
      <c r="F93" s="29">
        <v>1974</v>
      </c>
      <c r="G93" s="14" t="s">
        <v>403</v>
      </c>
      <c r="H93" s="14" t="s">
        <v>67</v>
      </c>
      <c r="I93" s="30">
        <v>9</v>
      </c>
      <c r="J93" s="30">
        <v>9</v>
      </c>
      <c r="K93" s="14">
        <v>2</v>
      </c>
      <c r="L93" s="11">
        <v>2</v>
      </c>
      <c r="M93" s="15">
        <f t="shared" si="5"/>
        <v>73</v>
      </c>
      <c r="N93" s="14">
        <v>72</v>
      </c>
      <c r="O93" s="15">
        <v>1</v>
      </c>
      <c r="P93" s="16">
        <f t="shared" si="9"/>
        <v>5339</v>
      </c>
      <c r="Q93" s="16">
        <v>3854.6</v>
      </c>
      <c r="R93" s="17">
        <v>478.6</v>
      </c>
      <c r="S93" s="17">
        <v>504.6</v>
      </c>
      <c r="T93" s="17">
        <v>0</v>
      </c>
      <c r="U93" s="14">
        <v>484.8</v>
      </c>
      <c r="V93" s="43">
        <v>0</v>
      </c>
      <c r="W93" s="60">
        <v>16.399999999999999</v>
      </c>
      <c r="X93" s="38">
        <f t="shared" si="6"/>
        <v>1005.8000000000001</v>
      </c>
      <c r="Y93" s="18" t="s">
        <v>447</v>
      </c>
      <c r="Z93" s="19">
        <v>5241.8999999999996</v>
      </c>
      <c r="AA93" s="19">
        <v>652</v>
      </c>
      <c r="AB93" s="19">
        <f t="shared" si="7"/>
        <v>4589.8999999999996</v>
      </c>
      <c r="AC93" s="19">
        <v>556</v>
      </c>
      <c r="AD93" s="19">
        <f t="shared" si="8"/>
        <v>4033.8999999999996</v>
      </c>
      <c r="AE93" s="24">
        <v>108</v>
      </c>
      <c r="AF93" s="18" t="s">
        <v>69</v>
      </c>
      <c r="AG93" s="18" t="s">
        <v>69</v>
      </c>
      <c r="AH93" s="18" t="s">
        <v>69</v>
      </c>
      <c r="AI93" s="18" t="s">
        <v>70</v>
      </c>
      <c r="AJ93" s="20" t="s">
        <v>175</v>
      </c>
      <c r="AK93" s="18" t="s">
        <v>69</v>
      </c>
      <c r="AL93" s="18" t="s">
        <v>69</v>
      </c>
      <c r="AM93" s="18" t="s">
        <v>448</v>
      </c>
      <c r="AN93" s="24">
        <v>1</v>
      </c>
      <c r="AO93" s="21" t="s">
        <v>424</v>
      </c>
      <c r="AP93" s="22" t="s">
        <v>449</v>
      </c>
      <c r="AQ93" s="23">
        <v>177</v>
      </c>
      <c r="AR93" s="32">
        <v>158</v>
      </c>
      <c r="AS93" s="18" t="s">
        <v>75</v>
      </c>
      <c r="AT93" s="18" t="s">
        <v>69</v>
      </c>
      <c r="AU93" s="18" t="s">
        <v>75</v>
      </c>
      <c r="AV93" s="18" t="s">
        <v>178</v>
      </c>
      <c r="AW93" s="24">
        <v>1500</v>
      </c>
      <c r="AX93" s="18" t="s">
        <v>75</v>
      </c>
      <c r="AY93" s="18" t="s">
        <v>75</v>
      </c>
      <c r="AZ93" s="18" t="s">
        <v>75</v>
      </c>
      <c r="BA93" s="18" t="s">
        <v>69</v>
      </c>
      <c r="BB93" s="18" t="s">
        <v>75</v>
      </c>
      <c r="BC93" s="18" t="s">
        <v>69</v>
      </c>
      <c r="BD93" s="18" t="s">
        <v>69</v>
      </c>
      <c r="BE93" s="18" t="s">
        <v>72</v>
      </c>
      <c r="BF93" s="24">
        <v>1</v>
      </c>
      <c r="BG93" s="33" t="s">
        <v>77</v>
      </c>
    </row>
    <row r="94" spans="1:59" ht="28.5" customHeight="1">
      <c r="A94" s="11">
        <v>90</v>
      </c>
      <c r="B94" s="11" t="s">
        <v>63</v>
      </c>
      <c r="C94" s="12" t="s">
        <v>445</v>
      </c>
      <c r="D94" s="26" t="s">
        <v>450</v>
      </c>
      <c r="E94" s="13">
        <v>1974</v>
      </c>
      <c r="F94" s="13">
        <v>1974</v>
      </c>
      <c r="G94" s="14" t="s">
        <v>403</v>
      </c>
      <c r="H94" s="14" t="s">
        <v>67</v>
      </c>
      <c r="I94" s="15">
        <v>9</v>
      </c>
      <c r="J94" s="15">
        <v>9</v>
      </c>
      <c r="K94" s="11">
        <v>2</v>
      </c>
      <c r="L94" s="11">
        <v>2</v>
      </c>
      <c r="M94" s="15">
        <f t="shared" si="5"/>
        <v>73</v>
      </c>
      <c r="N94" s="11">
        <v>72</v>
      </c>
      <c r="O94" s="15">
        <v>1</v>
      </c>
      <c r="P94" s="16">
        <f t="shared" si="9"/>
        <v>5341</v>
      </c>
      <c r="Q94" s="17">
        <v>3862.9</v>
      </c>
      <c r="R94" s="17">
        <v>500</v>
      </c>
      <c r="S94" s="17">
        <v>474.5</v>
      </c>
      <c r="T94" s="17">
        <v>0</v>
      </c>
      <c r="U94" s="11">
        <v>451.9</v>
      </c>
      <c r="V94" s="38">
        <v>33.4</v>
      </c>
      <c r="W94" s="58">
        <v>18.3</v>
      </c>
      <c r="X94" s="38">
        <f t="shared" si="6"/>
        <v>978.09999999999991</v>
      </c>
      <c r="Y94" s="18" t="s">
        <v>451</v>
      </c>
      <c r="Z94" s="19">
        <v>2622.3</v>
      </c>
      <c r="AA94" s="57">
        <v>606</v>
      </c>
      <c r="AB94" s="19">
        <f t="shared" si="7"/>
        <v>2016.3000000000002</v>
      </c>
      <c r="AC94" s="57">
        <f>504+218</f>
        <v>722</v>
      </c>
      <c r="AD94" s="19">
        <f t="shared" si="8"/>
        <v>1294.3000000000002</v>
      </c>
      <c r="AE94" s="18">
        <v>0</v>
      </c>
      <c r="AF94" s="18" t="s">
        <v>69</v>
      </c>
      <c r="AG94" s="18" t="s">
        <v>69</v>
      </c>
      <c r="AH94" s="18" t="s">
        <v>69</v>
      </c>
      <c r="AI94" s="18" t="s">
        <v>70</v>
      </c>
      <c r="AJ94" s="20" t="s">
        <v>175</v>
      </c>
      <c r="AK94" s="18" t="s">
        <v>72</v>
      </c>
      <c r="AL94" s="18" t="s">
        <v>69</v>
      </c>
      <c r="AM94" s="18" t="s">
        <v>452</v>
      </c>
      <c r="AN94" s="18">
        <v>1</v>
      </c>
      <c r="AO94" s="21" t="s">
        <v>259</v>
      </c>
      <c r="AP94" s="22" t="s">
        <v>453</v>
      </c>
      <c r="AQ94" s="23">
        <v>172</v>
      </c>
      <c r="AR94" s="23">
        <v>160</v>
      </c>
      <c r="AS94" s="18" t="s">
        <v>75</v>
      </c>
      <c r="AT94" s="18" t="s">
        <v>69</v>
      </c>
      <c r="AU94" s="18" t="s">
        <v>75</v>
      </c>
      <c r="AV94" s="18" t="s">
        <v>178</v>
      </c>
      <c r="AW94" s="24">
        <v>1700</v>
      </c>
      <c r="AX94" s="18" t="s">
        <v>75</v>
      </c>
      <c r="AY94" s="18" t="s">
        <v>75</v>
      </c>
      <c r="AZ94" s="18" t="s">
        <v>75</v>
      </c>
      <c r="BA94" s="18" t="s">
        <v>69</v>
      </c>
      <c r="BB94" s="18" t="s">
        <v>75</v>
      </c>
      <c r="BC94" s="18" t="s">
        <v>69</v>
      </c>
      <c r="BD94" s="18" t="s">
        <v>69</v>
      </c>
      <c r="BE94" s="18" t="s">
        <v>72</v>
      </c>
      <c r="BF94" s="18">
        <v>1</v>
      </c>
      <c r="BG94" s="33" t="s">
        <v>454</v>
      </c>
    </row>
    <row r="95" spans="1:59" ht="28.5" customHeight="1">
      <c r="A95" s="11">
        <v>91</v>
      </c>
      <c r="B95" s="11" t="s">
        <v>63</v>
      </c>
      <c r="C95" s="12" t="s">
        <v>445</v>
      </c>
      <c r="D95" s="26" t="s">
        <v>455</v>
      </c>
      <c r="E95" s="13">
        <v>1986</v>
      </c>
      <c r="F95" s="13">
        <v>1986</v>
      </c>
      <c r="G95" s="14" t="s">
        <v>456</v>
      </c>
      <c r="H95" s="14" t="s">
        <v>67</v>
      </c>
      <c r="I95" s="15">
        <v>9</v>
      </c>
      <c r="J95" s="15">
        <v>9</v>
      </c>
      <c r="K95" s="11">
        <v>2</v>
      </c>
      <c r="L95" s="11">
        <v>2</v>
      </c>
      <c r="M95" s="15">
        <f t="shared" si="5"/>
        <v>72</v>
      </c>
      <c r="N95" s="11">
        <v>72</v>
      </c>
      <c r="O95" s="15">
        <v>0</v>
      </c>
      <c r="P95" s="16">
        <f t="shared" si="9"/>
        <v>5464.5</v>
      </c>
      <c r="Q95" s="17">
        <v>4011.2</v>
      </c>
      <c r="R95" s="17">
        <v>0</v>
      </c>
      <c r="S95" s="17">
        <v>491.2</v>
      </c>
      <c r="T95" s="17">
        <v>471.5</v>
      </c>
      <c r="U95" s="11">
        <v>443.3</v>
      </c>
      <c r="V95" s="38">
        <v>26.1</v>
      </c>
      <c r="W95" s="58">
        <v>21.2</v>
      </c>
      <c r="X95" s="38">
        <f t="shared" si="6"/>
        <v>1453.3</v>
      </c>
      <c r="Y95" s="18" t="s">
        <v>457</v>
      </c>
      <c r="Z95" s="19">
        <v>3479.6</v>
      </c>
      <c r="AA95" s="57">
        <v>694</v>
      </c>
      <c r="AB95" s="19">
        <f t="shared" si="7"/>
        <v>2785.6</v>
      </c>
      <c r="AC95" s="57">
        <f>505+144</f>
        <v>649</v>
      </c>
      <c r="AD95" s="19">
        <f t="shared" si="8"/>
        <v>2136.6</v>
      </c>
      <c r="AE95" s="18">
        <v>0</v>
      </c>
      <c r="AF95" s="18" t="s">
        <v>69</v>
      </c>
      <c r="AG95" s="18" t="s">
        <v>69</v>
      </c>
      <c r="AH95" s="18" t="s">
        <v>69</v>
      </c>
      <c r="AI95" s="18" t="s">
        <v>70</v>
      </c>
      <c r="AJ95" s="20" t="s">
        <v>175</v>
      </c>
      <c r="AK95" s="18" t="s">
        <v>69</v>
      </c>
      <c r="AL95" s="18" t="s">
        <v>69</v>
      </c>
      <c r="AM95" s="18" t="s">
        <v>234</v>
      </c>
      <c r="AN95" s="18">
        <v>1</v>
      </c>
      <c r="AO95" s="21" t="s">
        <v>391</v>
      </c>
      <c r="AP95" s="22" t="s">
        <v>458</v>
      </c>
      <c r="AQ95" s="23">
        <v>201</v>
      </c>
      <c r="AR95" s="23">
        <v>191</v>
      </c>
      <c r="AS95" s="18" t="s">
        <v>75</v>
      </c>
      <c r="AT95" s="18" t="s">
        <v>69</v>
      </c>
      <c r="AU95" s="18" t="s">
        <v>75</v>
      </c>
      <c r="AV95" s="18" t="s">
        <v>178</v>
      </c>
      <c r="AW95" s="24">
        <v>1700</v>
      </c>
      <c r="AX95" s="18" t="s">
        <v>75</v>
      </c>
      <c r="AY95" s="18" t="s">
        <v>75</v>
      </c>
      <c r="AZ95" s="18" t="s">
        <v>75</v>
      </c>
      <c r="BA95" s="18" t="s">
        <v>69</v>
      </c>
      <c r="BB95" s="18" t="s">
        <v>75</v>
      </c>
      <c r="BC95" s="18"/>
      <c r="BD95" s="18"/>
      <c r="BE95" s="18"/>
      <c r="BF95" s="18"/>
      <c r="BG95" s="33"/>
    </row>
    <row r="96" spans="1:59" ht="32.25" customHeight="1">
      <c r="A96" s="11">
        <v>92</v>
      </c>
      <c r="B96" s="11" t="s">
        <v>63</v>
      </c>
      <c r="C96" s="27" t="s">
        <v>445</v>
      </c>
      <c r="D96" s="28" t="s">
        <v>459</v>
      </c>
      <c r="E96" s="29">
        <v>1985</v>
      </c>
      <c r="F96" s="29">
        <v>1985</v>
      </c>
      <c r="G96" s="14" t="s">
        <v>456</v>
      </c>
      <c r="H96" s="14" t="s">
        <v>67</v>
      </c>
      <c r="I96" s="30">
        <v>9</v>
      </c>
      <c r="J96" s="30">
        <v>9</v>
      </c>
      <c r="K96" s="14">
        <v>5</v>
      </c>
      <c r="L96" s="11">
        <v>5</v>
      </c>
      <c r="M96" s="15">
        <f t="shared" si="5"/>
        <v>180</v>
      </c>
      <c r="N96" s="14">
        <v>180</v>
      </c>
      <c r="O96" s="15">
        <v>0</v>
      </c>
      <c r="P96" s="16">
        <f t="shared" si="9"/>
        <v>13485.699999999999</v>
      </c>
      <c r="Q96" s="16">
        <v>9859.7999999999993</v>
      </c>
      <c r="R96" s="17">
        <v>0</v>
      </c>
      <c r="S96" s="17">
        <v>1187.5999999999999</v>
      </c>
      <c r="T96" s="17">
        <v>1251.9000000000001</v>
      </c>
      <c r="U96" s="14">
        <v>1060.2</v>
      </c>
      <c r="V96" s="43">
        <f>28.6+7.4+38.1</f>
        <v>74.099999999999994</v>
      </c>
      <c r="W96" s="60">
        <v>52.1</v>
      </c>
      <c r="X96" s="38">
        <f t="shared" si="6"/>
        <v>3625.8999999999996</v>
      </c>
      <c r="Y96" s="18" t="s">
        <v>460</v>
      </c>
      <c r="Z96" s="19">
        <v>6597.3</v>
      </c>
      <c r="AA96" s="19">
        <v>1520</v>
      </c>
      <c r="AB96" s="19">
        <f t="shared" si="7"/>
        <v>5077.3</v>
      </c>
      <c r="AC96" s="19">
        <v>661</v>
      </c>
      <c r="AD96" s="19">
        <f t="shared" si="8"/>
        <v>4416.3</v>
      </c>
      <c r="AE96" s="24">
        <v>64</v>
      </c>
      <c r="AF96" s="18" t="s">
        <v>69</v>
      </c>
      <c r="AG96" s="18" t="s">
        <v>69</v>
      </c>
      <c r="AH96" s="18" t="s">
        <v>69</v>
      </c>
      <c r="AI96" s="18" t="s">
        <v>70</v>
      </c>
      <c r="AJ96" s="20" t="s">
        <v>175</v>
      </c>
      <c r="AK96" s="24" t="s">
        <v>72</v>
      </c>
      <c r="AL96" s="18" t="s">
        <v>69</v>
      </c>
      <c r="AM96" s="18" t="s">
        <v>461</v>
      </c>
      <c r="AN96" s="24">
        <v>1</v>
      </c>
      <c r="AO96" s="31" t="s">
        <v>462</v>
      </c>
      <c r="AP96" s="22" t="s">
        <v>463</v>
      </c>
      <c r="AQ96" s="23">
        <v>480</v>
      </c>
      <c r="AR96" s="32">
        <v>447</v>
      </c>
      <c r="AS96" s="18" t="s">
        <v>75</v>
      </c>
      <c r="AT96" s="18" t="s">
        <v>69</v>
      </c>
      <c r="AU96" s="18" t="s">
        <v>75</v>
      </c>
      <c r="AV96" s="18" t="s">
        <v>178</v>
      </c>
      <c r="AW96" s="24">
        <v>1500</v>
      </c>
      <c r="AX96" s="18" t="s">
        <v>75</v>
      </c>
      <c r="AY96" s="18" t="s">
        <v>75</v>
      </c>
      <c r="AZ96" s="18" t="s">
        <v>75</v>
      </c>
      <c r="BA96" s="18" t="s">
        <v>69</v>
      </c>
      <c r="BB96" s="18" t="s">
        <v>75</v>
      </c>
      <c r="BC96" s="18" t="s">
        <v>69</v>
      </c>
      <c r="BD96" s="18" t="s">
        <v>69</v>
      </c>
      <c r="BE96" s="18" t="s">
        <v>72</v>
      </c>
      <c r="BF96" s="24">
        <v>1</v>
      </c>
      <c r="BG96" s="33" t="s">
        <v>77</v>
      </c>
    </row>
    <row r="97" spans="1:59" ht="28.5" customHeight="1">
      <c r="A97" s="11">
        <v>93</v>
      </c>
      <c r="B97" s="11" t="s">
        <v>63</v>
      </c>
      <c r="C97" s="27" t="s">
        <v>445</v>
      </c>
      <c r="D97" s="28" t="s">
        <v>464</v>
      </c>
      <c r="E97" s="29">
        <v>1985</v>
      </c>
      <c r="F97" s="29">
        <v>1985</v>
      </c>
      <c r="G97" s="14" t="s">
        <v>465</v>
      </c>
      <c r="H97" s="14" t="s">
        <v>67</v>
      </c>
      <c r="I97" s="30">
        <v>9</v>
      </c>
      <c r="J97" s="30">
        <v>9</v>
      </c>
      <c r="K97" s="14">
        <v>3</v>
      </c>
      <c r="L97" s="11">
        <v>3</v>
      </c>
      <c r="M97" s="15">
        <f t="shared" si="5"/>
        <v>108</v>
      </c>
      <c r="N97" s="14">
        <v>108</v>
      </c>
      <c r="O97" s="15">
        <v>0</v>
      </c>
      <c r="P97" s="16">
        <f t="shared" si="9"/>
        <v>6992.7</v>
      </c>
      <c r="Q97" s="16">
        <v>5217.6000000000004</v>
      </c>
      <c r="R97" s="17">
        <v>0</v>
      </c>
      <c r="S97" s="17">
        <v>547.9</v>
      </c>
      <c r="T97" s="17">
        <v>599.29999999999995</v>
      </c>
      <c r="U97" s="14">
        <v>603.1</v>
      </c>
      <c r="V97" s="43">
        <v>0</v>
      </c>
      <c r="W97" s="60">
        <v>24.8</v>
      </c>
      <c r="X97" s="38">
        <f t="shared" si="6"/>
        <v>1775.0999999999997</v>
      </c>
      <c r="Y97" s="18" t="s">
        <v>466</v>
      </c>
      <c r="Z97" s="19">
        <v>3667.1</v>
      </c>
      <c r="AA97" s="19">
        <v>896</v>
      </c>
      <c r="AB97" s="19">
        <f>Z97-AA97</f>
        <v>2771.1</v>
      </c>
      <c r="AC97" s="19">
        <f>1238+204</f>
        <v>1442</v>
      </c>
      <c r="AD97" s="19">
        <f t="shared" si="8"/>
        <v>1329.1</v>
      </c>
      <c r="AE97" s="24">
        <v>128</v>
      </c>
      <c r="AF97" s="18" t="s">
        <v>69</v>
      </c>
      <c r="AG97" s="18" t="s">
        <v>69</v>
      </c>
      <c r="AH97" s="18" t="s">
        <v>69</v>
      </c>
      <c r="AI97" s="18" t="s">
        <v>70</v>
      </c>
      <c r="AJ97" s="20" t="s">
        <v>175</v>
      </c>
      <c r="AK97" s="24" t="s">
        <v>72</v>
      </c>
      <c r="AL97" s="18" t="s">
        <v>69</v>
      </c>
      <c r="AM97" s="18" t="s">
        <v>461</v>
      </c>
      <c r="AN97" s="24">
        <v>1</v>
      </c>
      <c r="AO97" s="21" t="s">
        <v>228</v>
      </c>
      <c r="AP97" s="22" t="s">
        <v>467</v>
      </c>
      <c r="AQ97" s="23">
        <v>257</v>
      </c>
      <c r="AR97" s="32">
        <v>233</v>
      </c>
      <c r="AS97" s="18" t="s">
        <v>75</v>
      </c>
      <c r="AT97" s="18" t="s">
        <v>69</v>
      </c>
      <c r="AU97" s="18" t="s">
        <v>75</v>
      </c>
      <c r="AV97" s="18" t="s">
        <v>178</v>
      </c>
      <c r="AW97" s="24">
        <v>1500</v>
      </c>
      <c r="AX97" s="18" t="s">
        <v>75</v>
      </c>
      <c r="AY97" s="18" t="s">
        <v>75</v>
      </c>
      <c r="AZ97" s="18" t="s">
        <v>75</v>
      </c>
      <c r="BA97" s="18" t="s">
        <v>69</v>
      </c>
      <c r="BB97" s="18" t="s">
        <v>75</v>
      </c>
      <c r="BC97" s="18" t="s">
        <v>69</v>
      </c>
      <c r="BD97" s="18" t="s">
        <v>69</v>
      </c>
      <c r="BE97" s="18" t="s">
        <v>72</v>
      </c>
      <c r="BF97" s="24">
        <v>1</v>
      </c>
      <c r="BG97" s="33" t="s">
        <v>77</v>
      </c>
    </row>
    <row r="98" spans="1:59" ht="28.5" customHeight="1">
      <c r="A98" s="11">
        <v>94</v>
      </c>
      <c r="B98" s="11" t="s">
        <v>63</v>
      </c>
      <c r="C98" s="27" t="s">
        <v>445</v>
      </c>
      <c r="D98" s="28" t="s">
        <v>468</v>
      </c>
      <c r="E98" s="29">
        <v>1993</v>
      </c>
      <c r="F98" s="29">
        <v>1993</v>
      </c>
      <c r="G98" s="14">
        <v>121</v>
      </c>
      <c r="H98" s="14" t="s">
        <v>67</v>
      </c>
      <c r="I98" s="30">
        <v>10</v>
      </c>
      <c r="J98" s="30">
        <v>10</v>
      </c>
      <c r="K98" s="14">
        <v>2</v>
      </c>
      <c r="L98" s="11">
        <v>2</v>
      </c>
      <c r="M98" s="15">
        <f t="shared" si="5"/>
        <v>80</v>
      </c>
      <c r="N98" s="14">
        <v>80</v>
      </c>
      <c r="O98" s="15">
        <v>0</v>
      </c>
      <c r="P98" s="16">
        <f t="shared" si="9"/>
        <v>6387.0999999999995</v>
      </c>
      <c r="Q98" s="16">
        <v>4748.8999999999996</v>
      </c>
      <c r="R98" s="17">
        <v>0</v>
      </c>
      <c r="S98" s="17">
        <v>512.29999999999995</v>
      </c>
      <c r="T98" s="17">
        <v>586.4</v>
      </c>
      <c r="U98" s="14">
        <v>504.8</v>
      </c>
      <c r="V98" s="43">
        <v>0</v>
      </c>
      <c r="W98" s="60">
        <v>34.700000000000003</v>
      </c>
      <c r="X98" s="38">
        <f t="shared" si="6"/>
        <v>1638.1999999999998</v>
      </c>
      <c r="Y98" s="18" t="s">
        <v>469</v>
      </c>
      <c r="Z98" s="19">
        <v>3604.5</v>
      </c>
      <c r="AA98" s="19">
        <v>682.3</v>
      </c>
      <c r="AB98" s="19">
        <f>Z98-AA98</f>
        <v>2922.2</v>
      </c>
      <c r="AC98" s="19"/>
      <c r="AD98" s="19"/>
      <c r="AE98" s="24">
        <v>50</v>
      </c>
      <c r="AF98" s="18" t="s">
        <v>69</v>
      </c>
      <c r="AG98" s="18" t="s">
        <v>69</v>
      </c>
      <c r="AH98" s="18" t="s">
        <v>69</v>
      </c>
      <c r="AI98" s="18" t="s">
        <v>70</v>
      </c>
      <c r="AJ98" s="20" t="s">
        <v>175</v>
      </c>
      <c r="AK98" s="24" t="s">
        <v>72</v>
      </c>
      <c r="AL98" s="18" t="s">
        <v>69</v>
      </c>
      <c r="AM98" s="18" t="s">
        <v>234</v>
      </c>
      <c r="AN98" s="24">
        <v>1</v>
      </c>
      <c r="AO98" s="21" t="s">
        <v>470</v>
      </c>
      <c r="AP98" s="22" t="s">
        <v>471</v>
      </c>
      <c r="AQ98" s="23"/>
      <c r="AR98" s="32">
        <v>200</v>
      </c>
      <c r="AS98" s="18" t="s">
        <v>75</v>
      </c>
      <c r="AT98" s="18" t="s">
        <v>69</v>
      </c>
      <c r="AU98" s="18" t="s">
        <v>75</v>
      </c>
      <c r="AV98" s="18" t="s">
        <v>178</v>
      </c>
      <c r="AW98" s="24">
        <v>1500</v>
      </c>
      <c r="AX98" s="18" t="s">
        <v>75</v>
      </c>
      <c r="AY98" s="18" t="s">
        <v>75</v>
      </c>
      <c r="AZ98" s="18" t="s">
        <v>75</v>
      </c>
      <c r="BA98" s="18" t="s">
        <v>69</v>
      </c>
      <c r="BB98" s="18" t="s">
        <v>75</v>
      </c>
      <c r="BC98" s="18" t="s">
        <v>69</v>
      </c>
      <c r="BD98" s="18" t="s">
        <v>69</v>
      </c>
      <c r="BE98" s="18" t="s">
        <v>72</v>
      </c>
      <c r="BF98" s="24"/>
      <c r="BG98" s="33"/>
    </row>
    <row r="99" spans="1:59" ht="28.5" customHeight="1">
      <c r="A99" s="11">
        <v>95</v>
      </c>
      <c r="B99" s="11" t="s">
        <v>63</v>
      </c>
      <c r="C99" s="12" t="s">
        <v>472</v>
      </c>
      <c r="D99" s="26" t="s">
        <v>133</v>
      </c>
      <c r="E99" s="13">
        <v>1963</v>
      </c>
      <c r="F99" s="13">
        <v>1963</v>
      </c>
      <c r="G99" s="11" t="s">
        <v>66</v>
      </c>
      <c r="H99" s="14" t="s">
        <v>67</v>
      </c>
      <c r="I99" s="15">
        <v>4</v>
      </c>
      <c r="J99" s="15">
        <v>4</v>
      </c>
      <c r="K99" s="11">
        <v>4</v>
      </c>
      <c r="L99" s="11">
        <v>0</v>
      </c>
      <c r="M99" s="15">
        <f t="shared" si="5"/>
        <v>66</v>
      </c>
      <c r="N99" s="11">
        <f>63-1</f>
        <v>62</v>
      </c>
      <c r="O99" s="15">
        <v>4</v>
      </c>
      <c r="P99" s="16">
        <f t="shared" si="9"/>
        <v>2911.1000000000004</v>
      </c>
      <c r="Q99" s="17">
        <v>2331.4</v>
      </c>
      <c r="R99" s="17">
        <f>171.7+41.8-41.6</f>
        <v>171.9</v>
      </c>
      <c r="S99" s="17">
        <v>212.6</v>
      </c>
      <c r="T99" s="17">
        <v>0</v>
      </c>
      <c r="U99" s="11">
        <v>195.2</v>
      </c>
      <c r="V99" s="38">
        <v>0</v>
      </c>
      <c r="W99" s="39">
        <v>0</v>
      </c>
      <c r="X99" s="38">
        <f t="shared" si="6"/>
        <v>407.79999999999995</v>
      </c>
      <c r="Y99" s="18" t="s">
        <v>473</v>
      </c>
      <c r="Z99" s="19">
        <v>3430.2</v>
      </c>
      <c r="AA99" s="57">
        <v>882</v>
      </c>
      <c r="AB99" s="19">
        <f t="shared" si="7"/>
        <v>2548.1999999999998</v>
      </c>
      <c r="AC99" s="57">
        <v>479</v>
      </c>
      <c r="AD99" s="19">
        <f t="shared" si="8"/>
        <v>2069.1999999999998</v>
      </c>
      <c r="AE99" s="18">
        <v>100</v>
      </c>
      <c r="AF99" s="18" t="s">
        <v>69</v>
      </c>
      <c r="AG99" s="18" t="s">
        <v>69</v>
      </c>
      <c r="AH99" s="18" t="s">
        <v>69</v>
      </c>
      <c r="AI99" s="18" t="s">
        <v>70</v>
      </c>
      <c r="AJ99" s="20" t="s">
        <v>71</v>
      </c>
      <c r="AK99" s="18" t="s">
        <v>69</v>
      </c>
      <c r="AL99" s="18" t="s">
        <v>69</v>
      </c>
      <c r="AM99" s="18" t="s">
        <v>69</v>
      </c>
      <c r="AN99" s="18">
        <v>1</v>
      </c>
      <c r="AO99" s="21" t="s">
        <v>259</v>
      </c>
      <c r="AP99" s="22" t="s">
        <v>453</v>
      </c>
      <c r="AQ99" s="23">
        <v>105</v>
      </c>
      <c r="AR99" s="23">
        <v>83</v>
      </c>
      <c r="AS99" s="18" t="s">
        <v>75</v>
      </c>
      <c r="AT99" s="18" t="s">
        <v>69</v>
      </c>
      <c r="AU99" s="18" t="s">
        <v>75</v>
      </c>
      <c r="AV99" s="18" t="s">
        <v>76</v>
      </c>
      <c r="AW99" s="24">
        <v>1500</v>
      </c>
      <c r="AX99" s="18" t="s">
        <v>75</v>
      </c>
      <c r="AY99" s="18" t="s">
        <v>75</v>
      </c>
      <c r="AZ99" s="18" t="s">
        <v>75</v>
      </c>
      <c r="BA99" s="18" t="s">
        <v>69</v>
      </c>
      <c r="BB99" s="18" t="s">
        <v>69</v>
      </c>
      <c r="BC99" s="18" t="s">
        <v>69</v>
      </c>
      <c r="BD99" s="18" t="s">
        <v>69</v>
      </c>
      <c r="BE99" s="18" t="s">
        <v>72</v>
      </c>
      <c r="BF99" s="18">
        <v>1</v>
      </c>
      <c r="BG99" s="25" t="s">
        <v>88</v>
      </c>
    </row>
    <row r="100" spans="1:59" ht="28.5" customHeight="1">
      <c r="A100" s="11">
        <v>96</v>
      </c>
      <c r="B100" s="11" t="s">
        <v>63</v>
      </c>
      <c r="C100" s="12" t="s">
        <v>472</v>
      </c>
      <c r="D100" s="26" t="s">
        <v>292</v>
      </c>
      <c r="E100" s="13">
        <v>1964</v>
      </c>
      <c r="F100" s="13">
        <v>1964</v>
      </c>
      <c r="G100" s="11" t="s">
        <v>474</v>
      </c>
      <c r="H100" s="14" t="s">
        <v>67</v>
      </c>
      <c r="I100" s="15">
        <v>5</v>
      </c>
      <c r="J100" s="15">
        <v>5</v>
      </c>
      <c r="K100" s="11">
        <v>4</v>
      </c>
      <c r="L100" s="11">
        <v>0</v>
      </c>
      <c r="M100" s="15">
        <f t="shared" si="5"/>
        <v>65</v>
      </c>
      <c r="N100" s="11">
        <v>64</v>
      </c>
      <c r="O100" s="15">
        <v>1</v>
      </c>
      <c r="P100" s="16">
        <f t="shared" si="9"/>
        <v>3437.8999999999996</v>
      </c>
      <c r="Q100" s="17">
        <v>2545.6</v>
      </c>
      <c r="R100" s="17">
        <v>622.79999999999995</v>
      </c>
      <c r="S100" s="17">
        <v>29.2</v>
      </c>
      <c r="T100" s="17">
        <v>0</v>
      </c>
      <c r="U100" s="11">
        <v>240.3</v>
      </c>
      <c r="V100" s="38">
        <v>0</v>
      </c>
      <c r="W100" s="39">
        <v>0</v>
      </c>
      <c r="X100" s="38">
        <f t="shared" si="6"/>
        <v>269.5</v>
      </c>
      <c r="Y100" s="18" t="s">
        <v>475</v>
      </c>
      <c r="Z100" s="19">
        <v>2527.1999999999998</v>
      </c>
      <c r="AA100" s="57">
        <v>888</v>
      </c>
      <c r="AB100" s="19">
        <f t="shared" si="7"/>
        <v>1639.1999999999998</v>
      </c>
      <c r="AC100" s="57">
        <v>375</v>
      </c>
      <c r="AD100" s="19">
        <f t="shared" si="8"/>
        <v>1264.1999999999998</v>
      </c>
      <c r="AE100" s="18">
        <v>0</v>
      </c>
      <c r="AF100" s="18" t="s">
        <v>69</v>
      </c>
      <c r="AG100" s="18" t="s">
        <v>69</v>
      </c>
      <c r="AH100" s="18" t="s">
        <v>69</v>
      </c>
      <c r="AI100" s="18" t="s">
        <v>70</v>
      </c>
      <c r="AJ100" s="20" t="s">
        <v>71</v>
      </c>
      <c r="AK100" s="18" t="s">
        <v>69</v>
      </c>
      <c r="AL100" s="18" t="s">
        <v>69</v>
      </c>
      <c r="AM100" s="18" t="s">
        <v>69</v>
      </c>
      <c r="AN100" s="18">
        <v>1</v>
      </c>
      <c r="AO100" s="21" t="s">
        <v>259</v>
      </c>
      <c r="AP100" s="22" t="s">
        <v>453</v>
      </c>
      <c r="AQ100" s="23">
        <v>140</v>
      </c>
      <c r="AR100" s="23">
        <v>125</v>
      </c>
      <c r="AS100" s="18" t="s">
        <v>75</v>
      </c>
      <c r="AT100" s="18" t="s">
        <v>69</v>
      </c>
      <c r="AU100" s="18" t="s">
        <v>75</v>
      </c>
      <c r="AV100" s="18" t="s">
        <v>76</v>
      </c>
      <c r="AW100" s="24">
        <v>1500</v>
      </c>
      <c r="AX100" s="18" t="s">
        <v>75</v>
      </c>
      <c r="AY100" s="18" t="s">
        <v>75</v>
      </c>
      <c r="AZ100" s="18" t="s">
        <v>75</v>
      </c>
      <c r="BA100" s="18" t="s">
        <v>69</v>
      </c>
      <c r="BB100" s="18" t="s">
        <v>69</v>
      </c>
      <c r="BC100" s="18" t="s">
        <v>69</v>
      </c>
      <c r="BD100" s="18" t="s">
        <v>69</v>
      </c>
      <c r="BE100" s="18" t="s">
        <v>72</v>
      </c>
      <c r="BF100" s="18">
        <v>1</v>
      </c>
      <c r="BG100" s="25" t="s">
        <v>88</v>
      </c>
    </row>
    <row r="101" spans="1:59" ht="28.5" customHeight="1">
      <c r="A101" s="11">
        <v>97</v>
      </c>
      <c r="B101" s="11" t="s">
        <v>63</v>
      </c>
      <c r="C101" s="12" t="s">
        <v>472</v>
      </c>
      <c r="D101" s="26" t="s">
        <v>476</v>
      </c>
      <c r="E101" s="13">
        <v>1981</v>
      </c>
      <c r="F101" s="13">
        <v>1981</v>
      </c>
      <c r="G101" s="11" t="s">
        <v>66</v>
      </c>
      <c r="H101" s="14" t="s">
        <v>67</v>
      </c>
      <c r="I101" s="15">
        <v>5</v>
      </c>
      <c r="J101" s="15">
        <v>5</v>
      </c>
      <c r="K101" s="11">
        <v>4</v>
      </c>
      <c r="L101" s="11">
        <v>0</v>
      </c>
      <c r="M101" s="15">
        <f t="shared" si="5"/>
        <v>70</v>
      </c>
      <c r="N101" s="11">
        <v>70</v>
      </c>
      <c r="O101" s="15">
        <v>0</v>
      </c>
      <c r="P101" s="16">
        <f t="shared" si="9"/>
        <v>4195.7</v>
      </c>
      <c r="Q101" s="17">
        <v>3189</v>
      </c>
      <c r="R101" s="17">
        <v>0</v>
      </c>
      <c r="S101" s="17">
        <v>731.4</v>
      </c>
      <c r="T101" s="17">
        <v>0</v>
      </c>
      <c r="U101" s="11">
        <v>275.3</v>
      </c>
      <c r="V101" s="38">
        <v>0</v>
      </c>
      <c r="W101" s="39">
        <v>0</v>
      </c>
      <c r="X101" s="38">
        <f t="shared" si="6"/>
        <v>1006.7</v>
      </c>
      <c r="Y101" s="18" t="s">
        <v>477</v>
      </c>
      <c r="Z101" s="19">
        <v>3789.2</v>
      </c>
      <c r="AA101" s="57">
        <v>906</v>
      </c>
      <c r="AB101" s="19">
        <f t="shared" si="7"/>
        <v>2883.2</v>
      </c>
      <c r="AC101" s="57">
        <v>597</v>
      </c>
      <c r="AD101" s="19">
        <f t="shared" si="8"/>
        <v>2286.1999999999998</v>
      </c>
      <c r="AE101" s="18">
        <v>0</v>
      </c>
      <c r="AF101" s="18" t="s">
        <v>69</v>
      </c>
      <c r="AG101" s="18" t="s">
        <v>69</v>
      </c>
      <c r="AH101" s="18" t="s">
        <v>69</v>
      </c>
      <c r="AI101" s="18" t="s">
        <v>70</v>
      </c>
      <c r="AJ101" s="20" t="s">
        <v>71</v>
      </c>
      <c r="AK101" s="18" t="s">
        <v>69</v>
      </c>
      <c r="AL101" s="18" t="s">
        <v>69</v>
      </c>
      <c r="AM101" s="18" t="s">
        <v>69</v>
      </c>
      <c r="AN101" s="18">
        <v>1</v>
      </c>
      <c r="AO101" s="21" t="s">
        <v>478</v>
      </c>
      <c r="AP101" s="22" t="s">
        <v>479</v>
      </c>
      <c r="AQ101" s="23">
        <v>168</v>
      </c>
      <c r="AR101" s="23">
        <v>157</v>
      </c>
      <c r="AS101" s="18" t="s">
        <v>75</v>
      </c>
      <c r="AT101" s="18" t="s">
        <v>69</v>
      </c>
      <c r="AU101" s="18" t="s">
        <v>75</v>
      </c>
      <c r="AV101" s="18" t="s">
        <v>76</v>
      </c>
      <c r="AW101" s="24">
        <v>1500</v>
      </c>
      <c r="AX101" s="18" t="s">
        <v>75</v>
      </c>
      <c r="AY101" s="18" t="s">
        <v>75</v>
      </c>
      <c r="AZ101" s="18" t="s">
        <v>75</v>
      </c>
      <c r="BA101" s="18" t="s">
        <v>69</v>
      </c>
      <c r="BB101" s="18" t="s">
        <v>69</v>
      </c>
      <c r="BC101" s="18" t="s">
        <v>69</v>
      </c>
      <c r="BD101" s="18" t="s">
        <v>69</v>
      </c>
      <c r="BE101" s="18" t="s">
        <v>72</v>
      </c>
      <c r="BF101" s="18">
        <v>1</v>
      </c>
      <c r="BG101" s="25" t="s">
        <v>88</v>
      </c>
    </row>
    <row r="102" spans="1:59" ht="28.5" customHeight="1">
      <c r="A102" s="11">
        <v>98</v>
      </c>
      <c r="B102" s="11" t="s">
        <v>63</v>
      </c>
      <c r="C102" s="12" t="s">
        <v>472</v>
      </c>
      <c r="D102" s="26" t="s">
        <v>480</v>
      </c>
      <c r="E102" s="13">
        <v>1964</v>
      </c>
      <c r="F102" s="13">
        <v>1964</v>
      </c>
      <c r="G102" s="11" t="s">
        <v>72</v>
      </c>
      <c r="H102" s="14" t="s">
        <v>67</v>
      </c>
      <c r="I102" s="15">
        <v>4</v>
      </c>
      <c r="J102" s="15">
        <v>4</v>
      </c>
      <c r="K102" s="11">
        <v>4</v>
      </c>
      <c r="L102" s="11">
        <v>0</v>
      </c>
      <c r="M102" s="15">
        <f t="shared" si="5"/>
        <v>64</v>
      </c>
      <c r="N102" s="11">
        <v>64</v>
      </c>
      <c r="O102" s="15">
        <v>0</v>
      </c>
      <c r="P102" s="16">
        <f t="shared" si="9"/>
        <v>2835.8</v>
      </c>
      <c r="Q102" s="17">
        <v>2594.4</v>
      </c>
      <c r="R102" s="17">
        <v>0</v>
      </c>
      <c r="S102" s="17">
        <v>44</v>
      </c>
      <c r="T102" s="17">
        <v>0</v>
      </c>
      <c r="U102" s="11">
        <v>197.4</v>
      </c>
      <c r="V102" s="38">
        <v>0</v>
      </c>
      <c r="W102" s="39">
        <v>0</v>
      </c>
      <c r="X102" s="38">
        <f t="shared" si="6"/>
        <v>241.4</v>
      </c>
      <c r="Y102" s="18" t="s">
        <v>481</v>
      </c>
      <c r="Z102" s="19">
        <v>2332.1999999999998</v>
      </c>
      <c r="AA102" s="57">
        <v>904</v>
      </c>
      <c r="AB102" s="19">
        <f t="shared" si="7"/>
        <v>1428.1999999999998</v>
      </c>
      <c r="AC102" s="57">
        <v>461</v>
      </c>
      <c r="AD102" s="19">
        <f t="shared" si="8"/>
        <v>967.19999999999982</v>
      </c>
      <c r="AE102" s="18">
        <v>0</v>
      </c>
      <c r="AF102" s="18" t="s">
        <v>69</v>
      </c>
      <c r="AG102" s="18" t="s">
        <v>69</v>
      </c>
      <c r="AH102" s="18" t="s">
        <v>69</v>
      </c>
      <c r="AI102" s="18" t="s">
        <v>70</v>
      </c>
      <c r="AJ102" s="20" t="s">
        <v>71</v>
      </c>
      <c r="AK102" s="18" t="s">
        <v>69</v>
      </c>
      <c r="AL102" s="18" t="s">
        <v>69</v>
      </c>
      <c r="AM102" s="18" t="s">
        <v>316</v>
      </c>
      <c r="AN102" s="18">
        <v>1</v>
      </c>
      <c r="AO102" s="22" t="s">
        <v>482</v>
      </c>
      <c r="AP102" s="22" t="s">
        <v>483</v>
      </c>
      <c r="AQ102" s="23">
        <v>119</v>
      </c>
      <c r="AR102" s="23">
        <v>102</v>
      </c>
      <c r="AS102" s="18" t="s">
        <v>75</v>
      </c>
      <c r="AT102" s="18" t="s">
        <v>69</v>
      </c>
      <c r="AU102" s="18" t="s">
        <v>75</v>
      </c>
      <c r="AV102" s="18" t="s">
        <v>76</v>
      </c>
      <c r="AW102" s="24">
        <v>1500</v>
      </c>
      <c r="AX102" s="18" t="s">
        <v>75</v>
      </c>
      <c r="AY102" s="18" t="s">
        <v>75</v>
      </c>
      <c r="AZ102" s="18" t="s">
        <v>75</v>
      </c>
      <c r="BA102" s="18" t="s">
        <v>69</v>
      </c>
      <c r="BB102" s="18" t="s">
        <v>69</v>
      </c>
      <c r="BC102" s="18" t="s">
        <v>69</v>
      </c>
      <c r="BD102" s="18" t="s">
        <v>72</v>
      </c>
      <c r="BE102" s="18" t="s">
        <v>72</v>
      </c>
      <c r="BF102" s="18">
        <v>1</v>
      </c>
      <c r="BG102" s="25" t="s">
        <v>88</v>
      </c>
    </row>
    <row r="103" spans="1:59" ht="28.5" customHeight="1">
      <c r="A103" s="11">
        <v>99</v>
      </c>
      <c r="B103" s="11" t="s">
        <v>63</v>
      </c>
      <c r="C103" s="27" t="s">
        <v>472</v>
      </c>
      <c r="D103" s="28" t="s">
        <v>484</v>
      </c>
      <c r="E103" s="29">
        <v>1963</v>
      </c>
      <c r="F103" s="29">
        <v>1963</v>
      </c>
      <c r="G103" s="11" t="s">
        <v>66</v>
      </c>
      <c r="H103" s="14" t="s">
        <v>67</v>
      </c>
      <c r="I103" s="30">
        <v>4</v>
      </c>
      <c r="J103" s="30">
        <v>4</v>
      </c>
      <c r="K103" s="14">
        <v>4</v>
      </c>
      <c r="L103" s="11">
        <v>0</v>
      </c>
      <c r="M103" s="15">
        <f t="shared" si="5"/>
        <v>64</v>
      </c>
      <c r="N103" s="14">
        <v>64</v>
      </c>
      <c r="O103" s="15">
        <v>0</v>
      </c>
      <c r="P103" s="16">
        <f t="shared" si="9"/>
        <v>3837.6</v>
      </c>
      <c r="Q103" s="16">
        <v>2834.7</v>
      </c>
      <c r="R103" s="17">
        <v>0</v>
      </c>
      <c r="S103" s="17">
        <v>778.9</v>
      </c>
      <c r="T103" s="17">
        <v>0</v>
      </c>
      <c r="U103" s="60">
        <v>224</v>
      </c>
      <c r="V103" s="43">
        <v>0</v>
      </c>
      <c r="W103" s="29">
        <v>0</v>
      </c>
      <c r="X103" s="38">
        <f t="shared" si="6"/>
        <v>1002.9</v>
      </c>
      <c r="Y103" s="18" t="s">
        <v>485</v>
      </c>
      <c r="Z103" s="19">
        <v>3872.9</v>
      </c>
      <c r="AA103" s="19">
        <v>898</v>
      </c>
      <c r="AB103" s="19">
        <f t="shared" si="7"/>
        <v>2974.9</v>
      </c>
      <c r="AC103" s="19">
        <v>798</v>
      </c>
      <c r="AD103" s="19">
        <f t="shared" si="8"/>
        <v>2176.9</v>
      </c>
      <c r="AE103" s="24">
        <v>0</v>
      </c>
      <c r="AF103" s="18" t="s">
        <v>69</v>
      </c>
      <c r="AG103" s="18" t="s">
        <v>69</v>
      </c>
      <c r="AH103" s="18" t="s">
        <v>69</v>
      </c>
      <c r="AI103" s="18" t="s">
        <v>70</v>
      </c>
      <c r="AJ103" s="20" t="s">
        <v>71</v>
      </c>
      <c r="AK103" s="18" t="s">
        <v>69</v>
      </c>
      <c r="AL103" s="18" t="s">
        <v>69</v>
      </c>
      <c r="AM103" s="18" t="s">
        <v>69</v>
      </c>
      <c r="AN103" s="24">
        <v>1</v>
      </c>
      <c r="AO103" s="21" t="s">
        <v>486</v>
      </c>
      <c r="AP103" s="22" t="s">
        <v>487</v>
      </c>
      <c r="AQ103" s="23">
        <v>136</v>
      </c>
      <c r="AR103" s="32">
        <v>112</v>
      </c>
      <c r="AS103" s="18" t="s">
        <v>75</v>
      </c>
      <c r="AT103" s="18" t="s">
        <v>69</v>
      </c>
      <c r="AU103" s="18" t="s">
        <v>75</v>
      </c>
      <c r="AV103" s="18" t="s">
        <v>76</v>
      </c>
      <c r="AW103" s="24">
        <v>1500</v>
      </c>
      <c r="AX103" s="18" t="s">
        <v>75</v>
      </c>
      <c r="AY103" s="18" t="s">
        <v>75</v>
      </c>
      <c r="AZ103" s="18" t="s">
        <v>75</v>
      </c>
      <c r="BA103" s="18" t="s">
        <v>69</v>
      </c>
      <c r="BB103" s="18" t="s">
        <v>69</v>
      </c>
      <c r="BC103" s="18" t="s">
        <v>69</v>
      </c>
      <c r="BD103" s="18" t="s">
        <v>69</v>
      </c>
      <c r="BE103" s="18" t="s">
        <v>72</v>
      </c>
      <c r="BF103" s="24">
        <v>1</v>
      </c>
      <c r="BG103" s="33" t="s">
        <v>88</v>
      </c>
    </row>
    <row r="104" spans="1:59" ht="28.5" customHeight="1">
      <c r="A104" s="11">
        <v>100</v>
      </c>
      <c r="B104" s="11" t="s">
        <v>63</v>
      </c>
      <c r="C104" s="27" t="s">
        <v>472</v>
      </c>
      <c r="D104" s="28" t="s">
        <v>194</v>
      </c>
      <c r="E104" s="29">
        <v>1975</v>
      </c>
      <c r="F104" s="29">
        <v>1975</v>
      </c>
      <c r="G104" s="14" t="s">
        <v>488</v>
      </c>
      <c r="H104" s="14" t="s">
        <v>67</v>
      </c>
      <c r="I104" s="30">
        <v>5</v>
      </c>
      <c r="J104" s="30">
        <v>5</v>
      </c>
      <c r="K104" s="14">
        <v>4</v>
      </c>
      <c r="L104" s="11">
        <v>0</v>
      </c>
      <c r="M104" s="15">
        <f t="shared" si="5"/>
        <v>70</v>
      </c>
      <c r="N104" s="14">
        <v>70</v>
      </c>
      <c r="O104" s="15">
        <v>0</v>
      </c>
      <c r="P104" s="16">
        <f t="shared" si="9"/>
        <v>4181.7</v>
      </c>
      <c r="Q104" s="16">
        <v>3143.2</v>
      </c>
      <c r="R104" s="17">
        <v>0</v>
      </c>
      <c r="S104" s="17">
        <v>769.3</v>
      </c>
      <c r="T104" s="17">
        <v>0</v>
      </c>
      <c r="U104" s="14">
        <v>269.2</v>
      </c>
      <c r="V104" s="43">
        <v>0</v>
      </c>
      <c r="W104" s="29">
        <v>0</v>
      </c>
      <c r="X104" s="38">
        <f t="shared" si="6"/>
        <v>1038.5</v>
      </c>
      <c r="Y104" s="18" t="s">
        <v>489</v>
      </c>
      <c r="Z104" s="19">
        <v>3260.6</v>
      </c>
      <c r="AA104" s="19">
        <v>1026</v>
      </c>
      <c r="AB104" s="19">
        <f t="shared" si="7"/>
        <v>2234.6</v>
      </c>
      <c r="AC104" s="19">
        <v>710</v>
      </c>
      <c r="AD104" s="19">
        <f t="shared" si="8"/>
        <v>1524.6</v>
      </c>
      <c r="AE104" s="18">
        <v>0</v>
      </c>
      <c r="AF104" s="18" t="s">
        <v>69</v>
      </c>
      <c r="AG104" s="18" t="s">
        <v>69</v>
      </c>
      <c r="AH104" s="18" t="s">
        <v>69</v>
      </c>
      <c r="AI104" s="18" t="s">
        <v>70</v>
      </c>
      <c r="AJ104" s="20" t="s">
        <v>71</v>
      </c>
      <c r="AK104" s="18" t="s">
        <v>69</v>
      </c>
      <c r="AL104" s="18" t="s">
        <v>69</v>
      </c>
      <c r="AM104" s="18" t="s">
        <v>490</v>
      </c>
      <c r="AN104" s="24">
        <v>5</v>
      </c>
      <c r="AO104" s="21" t="s">
        <v>369</v>
      </c>
      <c r="AP104" s="22" t="s">
        <v>491</v>
      </c>
      <c r="AQ104" s="23">
        <v>164</v>
      </c>
      <c r="AR104" s="32">
        <v>148</v>
      </c>
      <c r="AS104" s="18" t="s">
        <v>75</v>
      </c>
      <c r="AT104" s="18" t="s">
        <v>69</v>
      </c>
      <c r="AU104" s="18" t="s">
        <v>75</v>
      </c>
      <c r="AV104" s="18" t="s">
        <v>178</v>
      </c>
      <c r="AW104" s="24">
        <v>1500</v>
      </c>
      <c r="AX104" s="18" t="s">
        <v>75</v>
      </c>
      <c r="AY104" s="18" t="s">
        <v>75</v>
      </c>
      <c r="AZ104" s="18" t="s">
        <v>75</v>
      </c>
      <c r="BA104" s="18" t="s">
        <v>69</v>
      </c>
      <c r="BB104" s="18" t="s">
        <v>69</v>
      </c>
      <c r="BC104" s="18" t="s">
        <v>69</v>
      </c>
      <c r="BD104" s="18" t="s">
        <v>69</v>
      </c>
      <c r="BE104" s="18" t="s">
        <v>72</v>
      </c>
      <c r="BF104" s="24">
        <v>1</v>
      </c>
      <c r="BG104" s="33" t="s">
        <v>88</v>
      </c>
    </row>
    <row r="105" spans="1:59" ht="28.5" customHeight="1">
      <c r="A105" s="11">
        <v>101</v>
      </c>
      <c r="B105" s="11" t="s">
        <v>63</v>
      </c>
      <c r="C105" s="12" t="s">
        <v>492</v>
      </c>
      <c r="D105" s="26" t="s">
        <v>493</v>
      </c>
      <c r="E105" s="13">
        <v>1957</v>
      </c>
      <c r="F105" s="13">
        <v>1957</v>
      </c>
      <c r="G105" s="11" t="s">
        <v>66</v>
      </c>
      <c r="H105" s="14" t="s">
        <v>67</v>
      </c>
      <c r="I105" s="15">
        <v>4</v>
      </c>
      <c r="J105" s="15">
        <v>4</v>
      </c>
      <c r="K105" s="11">
        <v>4</v>
      </c>
      <c r="L105" s="11">
        <v>0</v>
      </c>
      <c r="M105" s="15">
        <f t="shared" si="5"/>
        <v>42</v>
      </c>
      <c r="N105" s="11">
        <v>38</v>
      </c>
      <c r="O105" s="15">
        <v>4</v>
      </c>
      <c r="P105" s="16">
        <f t="shared" si="9"/>
        <v>5179.3999999999996</v>
      </c>
      <c r="Q105" s="17">
        <v>2459.3000000000002</v>
      </c>
      <c r="R105" s="17">
        <v>576.20000000000005</v>
      </c>
      <c r="S105" s="17">
        <v>713</v>
      </c>
      <c r="T105" s="17">
        <v>1003.7</v>
      </c>
      <c r="U105" s="11">
        <v>427.2</v>
      </c>
      <c r="V105" s="38">
        <v>0</v>
      </c>
      <c r="W105" s="39">
        <v>0</v>
      </c>
      <c r="X105" s="38">
        <f t="shared" si="6"/>
        <v>2143.9</v>
      </c>
      <c r="Y105" s="18" t="s">
        <v>494</v>
      </c>
      <c r="Z105" s="19">
        <v>3774.8</v>
      </c>
      <c r="AA105" s="57">
        <v>1099</v>
      </c>
      <c r="AB105" s="19">
        <f t="shared" si="7"/>
        <v>2675.8</v>
      </c>
      <c r="AC105" s="57">
        <f>357+378</f>
        <v>735</v>
      </c>
      <c r="AD105" s="19">
        <f t="shared" si="8"/>
        <v>1940.8000000000002</v>
      </c>
      <c r="AE105" s="18">
        <v>0</v>
      </c>
      <c r="AF105" s="18" t="s">
        <v>69</v>
      </c>
      <c r="AG105" s="18" t="s">
        <v>69</v>
      </c>
      <c r="AH105" s="18" t="s">
        <v>69</v>
      </c>
      <c r="AI105" s="18" t="s">
        <v>70</v>
      </c>
      <c r="AJ105" s="20" t="s">
        <v>71</v>
      </c>
      <c r="AK105" s="18" t="s">
        <v>69</v>
      </c>
      <c r="AL105" s="18" t="s">
        <v>69</v>
      </c>
      <c r="AM105" s="18" t="s">
        <v>495</v>
      </c>
      <c r="AN105" s="18">
        <v>5</v>
      </c>
      <c r="AO105" s="21" t="s">
        <v>97</v>
      </c>
      <c r="AP105" s="22" t="s">
        <v>496</v>
      </c>
      <c r="AQ105" s="23">
        <v>110</v>
      </c>
      <c r="AR105" s="23">
        <v>94</v>
      </c>
      <c r="AS105" s="18" t="s">
        <v>75</v>
      </c>
      <c r="AT105" s="18" t="s">
        <v>69</v>
      </c>
      <c r="AU105" s="18" t="s">
        <v>75</v>
      </c>
      <c r="AV105" s="18" t="s">
        <v>76</v>
      </c>
      <c r="AW105" s="24">
        <v>1500</v>
      </c>
      <c r="AX105" s="18" t="s">
        <v>75</v>
      </c>
      <c r="AY105" s="18" t="s">
        <v>75</v>
      </c>
      <c r="AZ105" s="18" t="s">
        <v>75</v>
      </c>
      <c r="BA105" s="18" t="s">
        <v>69</v>
      </c>
      <c r="BB105" s="18" t="s">
        <v>69</v>
      </c>
      <c r="BC105" s="18" t="s">
        <v>69</v>
      </c>
      <c r="BD105" s="18" t="s">
        <v>72</v>
      </c>
      <c r="BE105" s="18" t="s">
        <v>69</v>
      </c>
      <c r="BF105" s="18">
        <v>1</v>
      </c>
      <c r="BG105" s="25" t="s">
        <v>88</v>
      </c>
    </row>
    <row r="106" spans="1:59" ht="28.5" customHeight="1">
      <c r="A106" s="11">
        <v>102</v>
      </c>
      <c r="B106" s="11" t="s">
        <v>63</v>
      </c>
      <c r="C106" s="12" t="s">
        <v>492</v>
      </c>
      <c r="D106" s="26" t="s">
        <v>497</v>
      </c>
      <c r="E106" s="13">
        <v>1970</v>
      </c>
      <c r="F106" s="13">
        <v>1970</v>
      </c>
      <c r="G106" s="11" t="s">
        <v>244</v>
      </c>
      <c r="H106" s="14" t="s">
        <v>67</v>
      </c>
      <c r="I106" s="15">
        <v>5</v>
      </c>
      <c r="J106" s="15">
        <v>5</v>
      </c>
      <c r="K106" s="11">
        <v>8</v>
      </c>
      <c r="L106" s="11">
        <v>0</v>
      </c>
      <c r="M106" s="15">
        <f t="shared" si="5"/>
        <v>122</v>
      </c>
      <c r="N106" s="11">
        <v>117</v>
      </c>
      <c r="O106" s="15">
        <v>5</v>
      </c>
      <c r="P106" s="16">
        <f t="shared" si="9"/>
        <v>8230</v>
      </c>
      <c r="Q106" s="17">
        <v>5610.9</v>
      </c>
      <c r="R106" s="17">
        <v>972.8</v>
      </c>
      <c r="S106" s="17">
        <v>1093.3</v>
      </c>
      <c r="T106" s="17">
        <v>0</v>
      </c>
      <c r="U106" s="58">
        <v>553</v>
      </c>
      <c r="V106" s="38">
        <v>0</v>
      </c>
      <c r="W106" s="39">
        <v>0</v>
      </c>
      <c r="X106" s="38">
        <f t="shared" si="6"/>
        <v>1646.3</v>
      </c>
      <c r="Y106" s="18" t="s">
        <v>498</v>
      </c>
      <c r="Z106" s="19">
        <v>7537.9</v>
      </c>
      <c r="AA106" s="57">
        <v>2480</v>
      </c>
      <c r="AB106" s="19">
        <f t="shared" si="7"/>
        <v>5057.8999999999996</v>
      </c>
      <c r="AC106" s="57">
        <f>2575+194</f>
        <v>2769</v>
      </c>
      <c r="AD106" s="19">
        <f t="shared" si="8"/>
        <v>2288.8999999999996</v>
      </c>
      <c r="AE106" s="18">
        <v>0</v>
      </c>
      <c r="AF106" s="18" t="s">
        <v>69</v>
      </c>
      <c r="AG106" s="18" t="s">
        <v>69</v>
      </c>
      <c r="AH106" s="18" t="s">
        <v>69</v>
      </c>
      <c r="AI106" s="18" t="s">
        <v>70</v>
      </c>
      <c r="AJ106" s="20" t="s">
        <v>71</v>
      </c>
      <c r="AK106" s="18" t="s">
        <v>69</v>
      </c>
      <c r="AL106" s="18" t="s">
        <v>69</v>
      </c>
      <c r="AM106" s="18" t="s">
        <v>435</v>
      </c>
      <c r="AN106" s="18">
        <v>5</v>
      </c>
      <c r="AO106" s="21" t="s">
        <v>259</v>
      </c>
      <c r="AP106" s="22" t="s">
        <v>453</v>
      </c>
      <c r="AQ106" s="23">
        <v>305</v>
      </c>
      <c r="AR106" s="23">
        <v>270</v>
      </c>
      <c r="AS106" s="18" t="s">
        <v>75</v>
      </c>
      <c r="AT106" s="18" t="s">
        <v>69</v>
      </c>
      <c r="AU106" s="18" t="s">
        <v>75</v>
      </c>
      <c r="AV106" s="18" t="s">
        <v>76</v>
      </c>
      <c r="AW106" s="37">
        <v>1500</v>
      </c>
      <c r="AX106" s="18" t="s">
        <v>75</v>
      </c>
      <c r="AY106" s="18" t="s">
        <v>75</v>
      </c>
      <c r="AZ106" s="18" t="s">
        <v>75</v>
      </c>
      <c r="BA106" s="18" t="s">
        <v>69</v>
      </c>
      <c r="BB106" s="18" t="s">
        <v>69</v>
      </c>
      <c r="BC106" s="18" t="s">
        <v>69</v>
      </c>
      <c r="BD106" s="18" t="s">
        <v>69</v>
      </c>
      <c r="BE106" s="18" t="s">
        <v>72</v>
      </c>
      <c r="BF106" s="18">
        <v>1</v>
      </c>
      <c r="BG106" s="25" t="s">
        <v>88</v>
      </c>
    </row>
    <row r="107" spans="1:59" ht="28.5" customHeight="1">
      <c r="A107" s="11">
        <v>103</v>
      </c>
      <c r="B107" s="11" t="s">
        <v>63</v>
      </c>
      <c r="C107" s="12" t="s">
        <v>492</v>
      </c>
      <c r="D107" s="26" t="s">
        <v>499</v>
      </c>
      <c r="E107" s="13">
        <v>1953</v>
      </c>
      <c r="F107" s="13">
        <v>1953</v>
      </c>
      <c r="G107" s="11" t="s">
        <v>66</v>
      </c>
      <c r="H107" s="14" t="s">
        <v>67</v>
      </c>
      <c r="I107" s="15">
        <v>3</v>
      </c>
      <c r="J107" s="15">
        <v>3</v>
      </c>
      <c r="K107" s="11">
        <v>3</v>
      </c>
      <c r="L107" s="11">
        <v>0</v>
      </c>
      <c r="M107" s="15">
        <f t="shared" si="5"/>
        <v>24</v>
      </c>
      <c r="N107" s="11">
        <v>24</v>
      </c>
      <c r="O107" s="15">
        <v>0</v>
      </c>
      <c r="P107" s="16">
        <f t="shared" si="9"/>
        <v>3093</v>
      </c>
      <c r="Q107" s="17">
        <v>1857.6</v>
      </c>
      <c r="R107" s="17">
        <v>0</v>
      </c>
      <c r="S107" s="17">
        <v>425.6</v>
      </c>
      <c r="T107" s="17">
        <v>638.70000000000005</v>
      </c>
      <c r="U107" s="11">
        <v>171.1</v>
      </c>
      <c r="V107" s="43">
        <v>0</v>
      </c>
      <c r="W107" s="39">
        <v>0</v>
      </c>
      <c r="X107" s="38">
        <f t="shared" si="6"/>
        <v>1235.4000000000001</v>
      </c>
      <c r="Y107" s="18" t="s">
        <v>500</v>
      </c>
      <c r="Z107" s="19">
        <v>3677</v>
      </c>
      <c r="AA107" s="57">
        <v>826</v>
      </c>
      <c r="AB107" s="19">
        <f t="shared" si="7"/>
        <v>2851</v>
      </c>
      <c r="AC107" s="57">
        <v>481</v>
      </c>
      <c r="AD107" s="19">
        <f t="shared" si="8"/>
        <v>2370</v>
      </c>
      <c r="AE107" s="18">
        <v>0</v>
      </c>
      <c r="AF107" s="18" t="s">
        <v>69</v>
      </c>
      <c r="AG107" s="18" t="s">
        <v>69</v>
      </c>
      <c r="AH107" s="18" t="s">
        <v>69</v>
      </c>
      <c r="AI107" s="18" t="s">
        <v>70</v>
      </c>
      <c r="AJ107" s="20" t="s">
        <v>71</v>
      </c>
      <c r="AK107" s="18" t="s">
        <v>69</v>
      </c>
      <c r="AL107" s="18" t="s">
        <v>69</v>
      </c>
      <c r="AM107" s="18" t="s">
        <v>501</v>
      </c>
      <c r="AN107" s="18">
        <v>5</v>
      </c>
      <c r="AO107" s="21" t="s">
        <v>440</v>
      </c>
      <c r="AP107" s="22" t="s">
        <v>502</v>
      </c>
      <c r="AQ107" s="23">
        <v>76</v>
      </c>
      <c r="AR107" s="23">
        <v>57</v>
      </c>
      <c r="AS107" s="18" t="s">
        <v>75</v>
      </c>
      <c r="AT107" s="18" t="s">
        <v>69</v>
      </c>
      <c r="AU107" s="18" t="s">
        <v>75</v>
      </c>
      <c r="AV107" s="18" t="s">
        <v>76</v>
      </c>
      <c r="AW107" s="24">
        <v>1500</v>
      </c>
      <c r="AX107" s="18" t="s">
        <v>75</v>
      </c>
      <c r="AY107" s="18" t="s">
        <v>75</v>
      </c>
      <c r="AZ107" s="18" t="s">
        <v>75</v>
      </c>
      <c r="BA107" s="18" t="s">
        <v>69</v>
      </c>
      <c r="BB107" s="18" t="s">
        <v>69</v>
      </c>
      <c r="BC107" s="18" t="s">
        <v>69</v>
      </c>
      <c r="BD107" s="18" t="s">
        <v>72</v>
      </c>
      <c r="BE107" s="18" t="s">
        <v>72</v>
      </c>
      <c r="BF107" s="18">
        <v>1</v>
      </c>
      <c r="BG107" s="25" t="s">
        <v>186</v>
      </c>
    </row>
    <row r="108" spans="1:59" ht="28.5" customHeight="1">
      <c r="A108" s="11">
        <v>104</v>
      </c>
      <c r="B108" s="11" t="s">
        <v>63</v>
      </c>
      <c r="C108" s="27" t="s">
        <v>492</v>
      </c>
      <c r="D108" s="14" t="s">
        <v>211</v>
      </c>
      <c r="E108" s="29">
        <v>1961</v>
      </c>
      <c r="F108" s="29">
        <v>1961</v>
      </c>
      <c r="G108" s="11" t="s">
        <v>66</v>
      </c>
      <c r="H108" s="14" t="s">
        <v>67</v>
      </c>
      <c r="I108" s="30">
        <v>5</v>
      </c>
      <c r="J108" s="30">
        <v>5</v>
      </c>
      <c r="K108" s="11">
        <v>2</v>
      </c>
      <c r="L108" s="11">
        <v>0</v>
      </c>
      <c r="M108" s="15">
        <f t="shared" si="5"/>
        <v>38</v>
      </c>
      <c r="N108" s="11">
        <v>37</v>
      </c>
      <c r="O108" s="30">
        <v>1</v>
      </c>
      <c r="P108" s="16">
        <f t="shared" si="9"/>
        <v>2123.6999999999998</v>
      </c>
      <c r="Q108" s="16">
        <v>1497.4</v>
      </c>
      <c r="R108" s="16">
        <v>111.5</v>
      </c>
      <c r="S108" s="16">
        <v>0</v>
      </c>
      <c r="T108" s="16">
        <v>392.4</v>
      </c>
      <c r="U108" s="11">
        <v>122.4</v>
      </c>
      <c r="V108" s="38">
        <v>0</v>
      </c>
      <c r="W108" s="39">
        <v>0</v>
      </c>
      <c r="X108" s="38">
        <f t="shared" si="6"/>
        <v>514.79999999999995</v>
      </c>
      <c r="Y108" s="18" t="s">
        <v>503</v>
      </c>
      <c r="Z108" s="19">
        <v>1816.8</v>
      </c>
      <c r="AA108" s="57">
        <v>460</v>
      </c>
      <c r="AB108" s="19">
        <f t="shared" si="7"/>
        <v>1356.8</v>
      </c>
      <c r="AC108" s="57">
        <v>169</v>
      </c>
      <c r="AD108" s="19">
        <f t="shared" si="8"/>
        <v>1187.8</v>
      </c>
      <c r="AE108" s="18">
        <v>0</v>
      </c>
      <c r="AF108" s="18" t="s">
        <v>69</v>
      </c>
      <c r="AG108" s="18" t="s">
        <v>69</v>
      </c>
      <c r="AH108" s="18" t="s">
        <v>69</v>
      </c>
      <c r="AI108" s="18" t="s">
        <v>70</v>
      </c>
      <c r="AJ108" s="20" t="s">
        <v>71</v>
      </c>
      <c r="AK108" s="18" t="s">
        <v>69</v>
      </c>
      <c r="AL108" s="18" t="s">
        <v>69</v>
      </c>
      <c r="AM108" s="18" t="s">
        <v>435</v>
      </c>
      <c r="AN108" s="18">
        <v>5</v>
      </c>
      <c r="AO108" s="21" t="s">
        <v>440</v>
      </c>
      <c r="AP108" s="22" t="s">
        <v>504</v>
      </c>
      <c r="AQ108" s="32">
        <v>77</v>
      </c>
      <c r="AR108" s="32">
        <v>68</v>
      </c>
      <c r="AS108" s="18" t="s">
        <v>75</v>
      </c>
      <c r="AT108" s="18" t="s">
        <v>69</v>
      </c>
      <c r="AU108" s="18" t="s">
        <v>75</v>
      </c>
      <c r="AV108" s="18" t="s">
        <v>76</v>
      </c>
      <c r="AW108" s="24">
        <v>1500</v>
      </c>
      <c r="AX108" s="18" t="s">
        <v>75</v>
      </c>
      <c r="AY108" s="18" t="s">
        <v>75</v>
      </c>
      <c r="AZ108" s="18" t="s">
        <v>75</v>
      </c>
      <c r="BA108" s="18" t="s">
        <v>69</v>
      </c>
      <c r="BB108" s="18" t="s">
        <v>69</v>
      </c>
      <c r="BC108" s="18" t="s">
        <v>69</v>
      </c>
      <c r="BD108" s="18" t="s">
        <v>69</v>
      </c>
      <c r="BE108" s="18" t="s">
        <v>72</v>
      </c>
      <c r="BF108" s="18">
        <v>1</v>
      </c>
      <c r="BG108" s="25" t="s">
        <v>132</v>
      </c>
    </row>
    <row r="109" spans="1:59" ht="28.5" customHeight="1">
      <c r="A109" s="11">
        <v>105</v>
      </c>
      <c r="B109" s="11" t="s">
        <v>63</v>
      </c>
      <c r="C109" s="12" t="s">
        <v>492</v>
      </c>
      <c r="D109" s="26" t="s">
        <v>147</v>
      </c>
      <c r="E109" s="13">
        <v>1954</v>
      </c>
      <c r="F109" s="13">
        <v>1954</v>
      </c>
      <c r="G109" s="11" t="s">
        <v>66</v>
      </c>
      <c r="H109" s="14" t="s">
        <v>67</v>
      </c>
      <c r="I109" s="15">
        <v>3</v>
      </c>
      <c r="J109" s="15">
        <v>3</v>
      </c>
      <c r="K109" s="11">
        <v>3</v>
      </c>
      <c r="L109" s="11">
        <v>0</v>
      </c>
      <c r="M109" s="15">
        <f t="shared" si="5"/>
        <v>30</v>
      </c>
      <c r="N109" s="11">
        <v>24</v>
      </c>
      <c r="O109" s="15">
        <v>6</v>
      </c>
      <c r="P109" s="16">
        <f t="shared" si="9"/>
        <v>3367.8999999999996</v>
      </c>
      <c r="Q109" s="17">
        <v>1468.1</v>
      </c>
      <c r="R109" s="17">
        <v>632.1</v>
      </c>
      <c r="S109" s="17">
        <v>180.4</v>
      </c>
      <c r="T109" s="17">
        <v>911.6</v>
      </c>
      <c r="U109" s="11">
        <v>175.7</v>
      </c>
      <c r="V109" s="38">
        <v>0</v>
      </c>
      <c r="W109" s="39">
        <v>0</v>
      </c>
      <c r="X109" s="38">
        <f t="shared" si="6"/>
        <v>1267.7</v>
      </c>
      <c r="Y109" s="18" t="s">
        <v>505</v>
      </c>
      <c r="Z109" s="19">
        <v>2783.7</v>
      </c>
      <c r="AA109" s="57">
        <v>978</v>
      </c>
      <c r="AB109" s="19">
        <f t="shared" si="7"/>
        <v>1805.6999999999998</v>
      </c>
      <c r="AC109" s="57">
        <f>470+334</f>
        <v>804</v>
      </c>
      <c r="AD109" s="19">
        <f t="shared" si="8"/>
        <v>1001.6999999999998</v>
      </c>
      <c r="AE109" s="18">
        <v>5</v>
      </c>
      <c r="AF109" s="18" t="s">
        <v>69</v>
      </c>
      <c r="AG109" s="18" t="s">
        <v>69</v>
      </c>
      <c r="AH109" s="18" t="s">
        <v>69</v>
      </c>
      <c r="AI109" s="18" t="s">
        <v>70</v>
      </c>
      <c r="AJ109" s="20" t="s">
        <v>71</v>
      </c>
      <c r="AK109" s="18" t="s">
        <v>69</v>
      </c>
      <c r="AL109" s="18" t="s">
        <v>69</v>
      </c>
      <c r="AM109" s="18" t="s">
        <v>125</v>
      </c>
      <c r="AN109" s="18">
        <v>5</v>
      </c>
      <c r="AO109" s="21" t="s">
        <v>331</v>
      </c>
      <c r="AP109" s="22" t="s">
        <v>506</v>
      </c>
      <c r="AQ109" s="23">
        <v>65</v>
      </c>
      <c r="AR109" s="23">
        <v>55</v>
      </c>
      <c r="AS109" s="18" t="s">
        <v>75</v>
      </c>
      <c r="AT109" s="18" t="s">
        <v>69</v>
      </c>
      <c r="AU109" s="18" t="s">
        <v>75</v>
      </c>
      <c r="AV109" s="18" t="s">
        <v>118</v>
      </c>
      <c r="AW109" s="24">
        <v>1500</v>
      </c>
      <c r="AX109" s="18" t="s">
        <v>75</v>
      </c>
      <c r="AY109" s="18" t="s">
        <v>75</v>
      </c>
      <c r="AZ109" s="18" t="s">
        <v>75</v>
      </c>
      <c r="BA109" s="18" t="s">
        <v>69</v>
      </c>
      <c r="BB109" s="18" t="s">
        <v>69</v>
      </c>
      <c r="BC109" s="18" t="s">
        <v>69</v>
      </c>
      <c r="BD109" s="18" t="s">
        <v>69</v>
      </c>
      <c r="BE109" s="18" t="s">
        <v>69</v>
      </c>
      <c r="BF109" s="18">
        <v>1</v>
      </c>
      <c r="BG109" s="25" t="s">
        <v>132</v>
      </c>
    </row>
    <row r="110" spans="1:59" ht="28.5" customHeight="1">
      <c r="A110" s="11">
        <v>106</v>
      </c>
      <c r="B110" s="11" t="s">
        <v>63</v>
      </c>
      <c r="C110" s="12" t="s">
        <v>507</v>
      </c>
      <c r="D110" s="26" t="s">
        <v>508</v>
      </c>
      <c r="E110" s="13">
        <v>1972</v>
      </c>
      <c r="F110" s="13">
        <v>1972</v>
      </c>
      <c r="G110" s="11" t="s">
        <v>123</v>
      </c>
      <c r="H110" s="14" t="s">
        <v>67</v>
      </c>
      <c r="I110" s="15">
        <v>5</v>
      </c>
      <c r="J110" s="15">
        <v>5</v>
      </c>
      <c r="K110" s="11">
        <v>4</v>
      </c>
      <c r="L110" s="11">
        <v>0</v>
      </c>
      <c r="M110" s="15">
        <f t="shared" si="5"/>
        <v>60</v>
      </c>
      <c r="N110" s="11">
        <v>60</v>
      </c>
      <c r="O110" s="15">
        <v>0</v>
      </c>
      <c r="P110" s="16">
        <f t="shared" si="9"/>
        <v>3521.9</v>
      </c>
      <c r="Q110" s="17">
        <v>2680.8</v>
      </c>
      <c r="R110" s="17">
        <v>0</v>
      </c>
      <c r="S110" s="17">
        <v>568.29999999999995</v>
      </c>
      <c r="T110" s="17">
        <v>0</v>
      </c>
      <c r="U110" s="11">
        <v>272.8</v>
      </c>
      <c r="V110" s="38">
        <v>0</v>
      </c>
      <c r="W110" s="39">
        <v>0</v>
      </c>
      <c r="X110" s="38">
        <f t="shared" si="6"/>
        <v>841.09999999999991</v>
      </c>
      <c r="Y110" s="18" t="s">
        <v>509</v>
      </c>
      <c r="Z110" s="19">
        <v>3352.7</v>
      </c>
      <c r="AA110" s="57">
        <v>748</v>
      </c>
      <c r="AB110" s="19">
        <f t="shared" si="7"/>
        <v>2604.6999999999998</v>
      </c>
      <c r="AC110" s="57">
        <v>748</v>
      </c>
      <c r="AD110" s="19">
        <f t="shared" si="8"/>
        <v>1856.6999999999998</v>
      </c>
      <c r="AE110" s="18">
        <v>0</v>
      </c>
      <c r="AF110" s="18" t="s">
        <v>69</v>
      </c>
      <c r="AG110" s="18" t="s">
        <v>69</v>
      </c>
      <c r="AH110" s="18" t="s">
        <v>69</v>
      </c>
      <c r="AI110" s="18" t="s">
        <v>70</v>
      </c>
      <c r="AJ110" s="20" t="s">
        <v>71</v>
      </c>
      <c r="AK110" s="18" t="s">
        <v>72</v>
      </c>
      <c r="AL110" s="18" t="s">
        <v>69</v>
      </c>
      <c r="AM110" s="18" t="s">
        <v>452</v>
      </c>
      <c r="AN110" s="18">
        <v>5</v>
      </c>
      <c r="AO110" s="21" t="s">
        <v>73</v>
      </c>
      <c r="AP110" s="22" t="s">
        <v>241</v>
      </c>
      <c r="AQ110" s="23">
        <v>140</v>
      </c>
      <c r="AR110" s="23">
        <v>123</v>
      </c>
      <c r="AS110" s="18" t="s">
        <v>75</v>
      </c>
      <c r="AT110" s="18" t="s">
        <v>69</v>
      </c>
      <c r="AU110" s="18" t="s">
        <v>75</v>
      </c>
      <c r="AV110" s="18" t="s">
        <v>118</v>
      </c>
      <c r="AW110" s="24">
        <v>1500</v>
      </c>
      <c r="AX110" s="18" t="s">
        <v>75</v>
      </c>
      <c r="AY110" s="18" t="s">
        <v>75</v>
      </c>
      <c r="AZ110" s="18" t="s">
        <v>75</v>
      </c>
      <c r="BA110" s="18" t="s">
        <v>69</v>
      </c>
      <c r="BB110" s="18" t="s">
        <v>69</v>
      </c>
      <c r="BC110" s="18" t="s">
        <v>69</v>
      </c>
      <c r="BD110" s="18" t="s">
        <v>69</v>
      </c>
      <c r="BE110" s="18" t="s">
        <v>72</v>
      </c>
      <c r="BF110" s="18">
        <v>1</v>
      </c>
      <c r="BG110" s="25" t="s">
        <v>88</v>
      </c>
    </row>
    <row r="111" spans="1:59" ht="28.5" customHeight="1">
      <c r="A111" s="11">
        <v>107</v>
      </c>
      <c r="B111" s="11" t="s">
        <v>63</v>
      </c>
      <c r="C111" s="12" t="s">
        <v>507</v>
      </c>
      <c r="D111" s="26" t="s">
        <v>510</v>
      </c>
      <c r="E111" s="13">
        <v>1965</v>
      </c>
      <c r="F111" s="13">
        <v>1965</v>
      </c>
      <c r="G111" s="11" t="s">
        <v>66</v>
      </c>
      <c r="H111" s="14" t="s">
        <v>67</v>
      </c>
      <c r="I111" s="15">
        <v>5</v>
      </c>
      <c r="J111" s="15">
        <v>5</v>
      </c>
      <c r="K111" s="11">
        <v>4</v>
      </c>
      <c r="L111" s="11">
        <v>0</v>
      </c>
      <c r="M111" s="15">
        <f t="shared" si="5"/>
        <v>80</v>
      </c>
      <c r="N111" s="11">
        <v>80</v>
      </c>
      <c r="O111" s="15">
        <v>0</v>
      </c>
      <c r="P111" s="16">
        <f t="shared" si="9"/>
        <v>4239.5</v>
      </c>
      <c r="Q111" s="17">
        <v>3242.1</v>
      </c>
      <c r="R111" s="17">
        <v>0</v>
      </c>
      <c r="S111" s="17">
        <v>727.2</v>
      </c>
      <c r="T111" s="17">
        <v>0</v>
      </c>
      <c r="U111" s="11">
        <v>245.7</v>
      </c>
      <c r="V111" s="38">
        <v>24.5</v>
      </c>
      <c r="W111" s="39">
        <v>0</v>
      </c>
      <c r="X111" s="38">
        <f t="shared" si="6"/>
        <v>997.40000000000009</v>
      </c>
      <c r="Y111" s="18" t="s">
        <v>511</v>
      </c>
      <c r="Z111" s="19">
        <v>4336.7</v>
      </c>
      <c r="AA111" s="57">
        <v>913</v>
      </c>
      <c r="AB111" s="19">
        <f t="shared" si="7"/>
        <v>3423.7</v>
      </c>
      <c r="AC111" s="57">
        <v>340</v>
      </c>
      <c r="AD111" s="19">
        <f t="shared" si="8"/>
        <v>3083.7</v>
      </c>
      <c r="AE111" s="18">
        <v>0</v>
      </c>
      <c r="AF111" s="18" t="s">
        <v>69</v>
      </c>
      <c r="AG111" s="18" t="s">
        <v>69</v>
      </c>
      <c r="AH111" s="18" t="s">
        <v>69</v>
      </c>
      <c r="AI111" s="18" t="s">
        <v>70</v>
      </c>
      <c r="AJ111" s="20" t="s">
        <v>71</v>
      </c>
      <c r="AK111" s="18" t="s">
        <v>69</v>
      </c>
      <c r="AL111" s="18" t="s">
        <v>69</v>
      </c>
      <c r="AM111" s="18" t="s">
        <v>452</v>
      </c>
      <c r="AN111" s="18">
        <v>5</v>
      </c>
      <c r="AO111" s="21" t="s">
        <v>130</v>
      </c>
      <c r="AP111" s="22" t="s">
        <v>206</v>
      </c>
      <c r="AQ111" s="23">
        <v>154</v>
      </c>
      <c r="AR111" s="23">
        <v>127</v>
      </c>
      <c r="AS111" s="18" t="s">
        <v>75</v>
      </c>
      <c r="AT111" s="18" t="s">
        <v>69</v>
      </c>
      <c r="AU111" s="18" t="s">
        <v>75</v>
      </c>
      <c r="AV111" s="18" t="s">
        <v>118</v>
      </c>
      <c r="AW111" s="24">
        <v>1500</v>
      </c>
      <c r="AX111" s="18" t="s">
        <v>75</v>
      </c>
      <c r="AY111" s="18" t="s">
        <v>75</v>
      </c>
      <c r="AZ111" s="18" t="s">
        <v>75</v>
      </c>
      <c r="BA111" s="18" t="s">
        <v>69</v>
      </c>
      <c r="BB111" s="18" t="s">
        <v>69</v>
      </c>
      <c r="BC111" s="18" t="s">
        <v>69</v>
      </c>
      <c r="BD111" s="18" t="s">
        <v>72</v>
      </c>
      <c r="BE111" s="18" t="s">
        <v>72</v>
      </c>
      <c r="BF111" s="18">
        <v>1</v>
      </c>
      <c r="BG111" s="25" t="s">
        <v>88</v>
      </c>
    </row>
    <row r="112" spans="1:59" ht="28.5" customHeight="1">
      <c r="A112" s="11">
        <v>108</v>
      </c>
      <c r="B112" s="11" t="s">
        <v>63</v>
      </c>
      <c r="C112" s="12" t="s">
        <v>507</v>
      </c>
      <c r="D112" s="26" t="s">
        <v>165</v>
      </c>
      <c r="E112" s="13">
        <v>1965</v>
      </c>
      <c r="F112" s="13">
        <v>1965</v>
      </c>
      <c r="G112" s="11" t="s">
        <v>66</v>
      </c>
      <c r="H112" s="14" t="s">
        <v>67</v>
      </c>
      <c r="I112" s="15">
        <v>5</v>
      </c>
      <c r="J112" s="15">
        <v>5</v>
      </c>
      <c r="K112" s="11">
        <v>4</v>
      </c>
      <c r="L112" s="11">
        <v>0</v>
      </c>
      <c r="M112" s="15">
        <f t="shared" si="5"/>
        <v>80</v>
      </c>
      <c r="N112" s="11">
        <v>80</v>
      </c>
      <c r="O112" s="15">
        <v>0</v>
      </c>
      <c r="P112" s="16">
        <f t="shared" si="9"/>
        <v>4552</v>
      </c>
      <c r="Q112" s="17">
        <v>3553.7</v>
      </c>
      <c r="R112" s="17">
        <v>0</v>
      </c>
      <c r="S112" s="17">
        <v>722.2</v>
      </c>
      <c r="T112" s="17">
        <v>0</v>
      </c>
      <c r="U112" s="11">
        <v>276.10000000000002</v>
      </c>
      <c r="V112" s="38">
        <v>0</v>
      </c>
      <c r="W112" s="39">
        <v>0</v>
      </c>
      <c r="X112" s="38">
        <f t="shared" si="6"/>
        <v>998.30000000000007</v>
      </c>
      <c r="Y112" s="18" t="s">
        <v>512</v>
      </c>
      <c r="Z112" s="19">
        <v>3767.1</v>
      </c>
      <c r="AA112" s="57">
        <v>882</v>
      </c>
      <c r="AB112" s="19">
        <f t="shared" si="7"/>
        <v>2885.1</v>
      </c>
      <c r="AC112" s="57">
        <v>579</v>
      </c>
      <c r="AD112" s="19">
        <f t="shared" si="8"/>
        <v>2306.1</v>
      </c>
      <c r="AE112" s="18">
        <v>0</v>
      </c>
      <c r="AF112" s="18" t="s">
        <v>69</v>
      </c>
      <c r="AG112" s="18" t="s">
        <v>69</v>
      </c>
      <c r="AH112" s="18" t="s">
        <v>69</v>
      </c>
      <c r="AI112" s="18" t="s">
        <v>70</v>
      </c>
      <c r="AJ112" s="20" t="s">
        <v>71</v>
      </c>
      <c r="AK112" s="18" t="s">
        <v>69</v>
      </c>
      <c r="AL112" s="18" t="s">
        <v>69</v>
      </c>
      <c r="AM112" s="18" t="s">
        <v>513</v>
      </c>
      <c r="AN112" s="18">
        <v>5</v>
      </c>
      <c r="AO112" s="21" t="s">
        <v>259</v>
      </c>
      <c r="AP112" s="22" t="s">
        <v>514</v>
      </c>
      <c r="AQ112" s="23">
        <v>186</v>
      </c>
      <c r="AR112" s="23">
        <v>162</v>
      </c>
      <c r="AS112" s="18" t="s">
        <v>75</v>
      </c>
      <c r="AT112" s="18" t="s">
        <v>69</v>
      </c>
      <c r="AU112" s="18" t="s">
        <v>75</v>
      </c>
      <c r="AV112" s="18" t="s">
        <v>118</v>
      </c>
      <c r="AW112" s="24">
        <v>1500</v>
      </c>
      <c r="AX112" s="18" t="s">
        <v>75</v>
      </c>
      <c r="AY112" s="18" t="s">
        <v>75</v>
      </c>
      <c r="AZ112" s="18" t="s">
        <v>75</v>
      </c>
      <c r="BA112" s="18" t="s">
        <v>69</v>
      </c>
      <c r="BB112" s="18" t="s">
        <v>69</v>
      </c>
      <c r="BC112" s="18" t="s">
        <v>69</v>
      </c>
      <c r="BD112" s="18" t="s">
        <v>72</v>
      </c>
      <c r="BE112" s="18" t="s">
        <v>72</v>
      </c>
      <c r="BF112" s="18">
        <v>1</v>
      </c>
      <c r="BG112" s="25" t="s">
        <v>77</v>
      </c>
    </row>
    <row r="113" spans="1:59" ht="28.5" customHeight="1">
      <c r="A113" s="11">
        <v>109</v>
      </c>
      <c r="B113" s="11" t="s">
        <v>63</v>
      </c>
      <c r="C113" s="12" t="s">
        <v>507</v>
      </c>
      <c r="D113" s="26" t="s">
        <v>283</v>
      </c>
      <c r="E113" s="13">
        <v>1970</v>
      </c>
      <c r="F113" s="13">
        <v>1970</v>
      </c>
      <c r="G113" s="11" t="s">
        <v>66</v>
      </c>
      <c r="H113" s="14" t="s">
        <v>67</v>
      </c>
      <c r="I113" s="15">
        <v>5</v>
      </c>
      <c r="J113" s="15">
        <v>5</v>
      </c>
      <c r="K113" s="11">
        <v>4</v>
      </c>
      <c r="L113" s="11">
        <v>0</v>
      </c>
      <c r="M113" s="15">
        <f t="shared" si="5"/>
        <v>60</v>
      </c>
      <c r="N113" s="11">
        <v>60</v>
      </c>
      <c r="O113" s="15">
        <v>0</v>
      </c>
      <c r="P113" s="16">
        <f t="shared" si="9"/>
        <v>3544.4</v>
      </c>
      <c r="Q113" s="17">
        <v>2705.5</v>
      </c>
      <c r="R113" s="17">
        <v>0</v>
      </c>
      <c r="S113" s="17">
        <v>567.9</v>
      </c>
      <c r="T113" s="17">
        <v>0</v>
      </c>
      <c r="U113" s="58">
        <v>271</v>
      </c>
      <c r="V113" s="38">
        <v>0</v>
      </c>
      <c r="W113" s="39">
        <v>0</v>
      </c>
      <c r="X113" s="38">
        <f t="shared" si="6"/>
        <v>838.9</v>
      </c>
      <c r="Y113" s="18" t="s">
        <v>515</v>
      </c>
      <c r="Z113" s="19">
        <v>3705.1</v>
      </c>
      <c r="AA113" s="57">
        <v>746</v>
      </c>
      <c r="AB113" s="19">
        <f t="shared" si="7"/>
        <v>2959.1</v>
      </c>
      <c r="AC113" s="57">
        <v>507</v>
      </c>
      <c r="AD113" s="19">
        <f t="shared" si="8"/>
        <v>2452.1</v>
      </c>
      <c r="AE113" s="18">
        <f>23*15</f>
        <v>345</v>
      </c>
      <c r="AF113" s="18" t="s">
        <v>69</v>
      </c>
      <c r="AG113" s="18" t="s">
        <v>69</v>
      </c>
      <c r="AH113" s="18" t="s">
        <v>69</v>
      </c>
      <c r="AI113" s="18" t="s">
        <v>70</v>
      </c>
      <c r="AJ113" s="20" t="s">
        <v>71</v>
      </c>
      <c r="AK113" s="18" t="s">
        <v>69</v>
      </c>
      <c r="AL113" s="18" t="s">
        <v>69</v>
      </c>
      <c r="AM113" s="18" t="s">
        <v>125</v>
      </c>
      <c r="AN113" s="18">
        <v>5</v>
      </c>
      <c r="AO113" s="21" t="s">
        <v>259</v>
      </c>
      <c r="AP113" s="22" t="s">
        <v>514</v>
      </c>
      <c r="AQ113" s="23">
        <v>122</v>
      </c>
      <c r="AR113" s="23">
        <v>101</v>
      </c>
      <c r="AS113" s="18" t="s">
        <v>75</v>
      </c>
      <c r="AT113" s="18" t="s">
        <v>69</v>
      </c>
      <c r="AU113" s="18" t="s">
        <v>75</v>
      </c>
      <c r="AV113" s="18" t="s">
        <v>118</v>
      </c>
      <c r="AW113" s="24">
        <v>1500</v>
      </c>
      <c r="AX113" s="18" t="s">
        <v>75</v>
      </c>
      <c r="AY113" s="18" t="s">
        <v>75</v>
      </c>
      <c r="AZ113" s="18" t="s">
        <v>75</v>
      </c>
      <c r="BA113" s="18" t="s">
        <v>69</v>
      </c>
      <c r="BB113" s="18" t="s">
        <v>69</v>
      </c>
      <c r="BC113" s="18" t="s">
        <v>69</v>
      </c>
      <c r="BD113" s="18" t="s">
        <v>69</v>
      </c>
      <c r="BE113" s="18" t="s">
        <v>72</v>
      </c>
      <c r="BF113" s="18">
        <v>1</v>
      </c>
      <c r="BG113" s="25" t="s">
        <v>88</v>
      </c>
    </row>
    <row r="114" spans="1:59" ht="28.5" customHeight="1">
      <c r="A114" s="11">
        <v>110</v>
      </c>
      <c r="B114" s="11" t="s">
        <v>63</v>
      </c>
      <c r="C114" s="12" t="s">
        <v>507</v>
      </c>
      <c r="D114" s="26" t="s">
        <v>133</v>
      </c>
      <c r="E114" s="13">
        <v>1980</v>
      </c>
      <c r="F114" s="13">
        <v>1980</v>
      </c>
      <c r="G114" s="11" t="s">
        <v>66</v>
      </c>
      <c r="H114" s="14" t="s">
        <v>67</v>
      </c>
      <c r="I114" s="15">
        <v>5</v>
      </c>
      <c r="J114" s="15">
        <v>5</v>
      </c>
      <c r="K114" s="11">
        <v>6</v>
      </c>
      <c r="L114" s="11">
        <v>0</v>
      </c>
      <c r="M114" s="15">
        <f t="shared" si="5"/>
        <v>80</v>
      </c>
      <c r="N114" s="11">
        <v>80</v>
      </c>
      <c r="O114" s="15">
        <v>0</v>
      </c>
      <c r="P114" s="16">
        <f t="shared" si="9"/>
        <v>5643</v>
      </c>
      <c r="Q114" s="17">
        <v>4215.1000000000004</v>
      </c>
      <c r="R114" s="17">
        <v>0</v>
      </c>
      <c r="S114" s="17">
        <v>976.3</v>
      </c>
      <c r="T114" s="17">
        <v>0</v>
      </c>
      <c r="U114" s="11">
        <v>431.9</v>
      </c>
      <c r="V114" s="38">
        <v>19.7</v>
      </c>
      <c r="W114" s="39">
        <v>0</v>
      </c>
      <c r="X114" s="38">
        <f t="shared" si="6"/>
        <v>1427.8999999999999</v>
      </c>
      <c r="Y114" s="18" t="s">
        <v>516</v>
      </c>
      <c r="Z114" s="19">
        <v>4916.6000000000004</v>
      </c>
      <c r="AA114" s="57">
        <v>1620</v>
      </c>
      <c r="AB114" s="19">
        <f t="shared" si="7"/>
        <v>3296.6000000000004</v>
      </c>
      <c r="AC114" s="57">
        <v>385</v>
      </c>
      <c r="AD114" s="19">
        <f t="shared" si="8"/>
        <v>2911.6000000000004</v>
      </c>
      <c r="AE114" s="18">
        <f>12*16</f>
        <v>192</v>
      </c>
      <c r="AF114" s="18" t="s">
        <v>69</v>
      </c>
      <c r="AG114" s="18" t="s">
        <v>69</v>
      </c>
      <c r="AH114" s="18" t="s">
        <v>69</v>
      </c>
      <c r="AI114" s="18" t="s">
        <v>70</v>
      </c>
      <c r="AJ114" s="20" t="s">
        <v>71</v>
      </c>
      <c r="AK114" s="18" t="s">
        <v>69</v>
      </c>
      <c r="AL114" s="18" t="s">
        <v>69</v>
      </c>
      <c r="AM114" s="18" t="s">
        <v>452</v>
      </c>
      <c r="AN114" s="18">
        <v>5</v>
      </c>
      <c r="AO114" s="21" t="s">
        <v>259</v>
      </c>
      <c r="AP114" s="22" t="s">
        <v>453</v>
      </c>
      <c r="AQ114" s="23">
        <v>206</v>
      </c>
      <c r="AR114" s="23">
        <v>177</v>
      </c>
      <c r="AS114" s="18" t="s">
        <v>75</v>
      </c>
      <c r="AT114" s="18" t="s">
        <v>69</v>
      </c>
      <c r="AU114" s="18" t="s">
        <v>75</v>
      </c>
      <c r="AV114" s="18" t="s">
        <v>118</v>
      </c>
      <c r="AW114" s="24">
        <v>1500</v>
      </c>
      <c r="AX114" s="18" t="s">
        <v>75</v>
      </c>
      <c r="AY114" s="18" t="s">
        <v>75</v>
      </c>
      <c r="AZ114" s="18" t="s">
        <v>75</v>
      </c>
      <c r="BA114" s="18" t="s">
        <v>69</v>
      </c>
      <c r="BB114" s="18" t="s">
        <v>69</v>
      </c>
      <c r="BC114" s="18" t="s">
        <v>69</v>
      </c>
      <c r="BD114" s="18" t="s">
        <v>72</v>
      </c>
      <c r="BE114" s="18" t="s">
        <v>72</v>
      </c>
      <c r="BF114" s="18">
        <v>1</v>
      </c>
      <c r="BG114" s="25" t="s">
        <v>77</v>
      </c>
    </row>
    <row r="115" spans="1:59" ht="28.5" customHeight="1">
      <c r="A115" s="11">
        <v>111</v>
      </c>
      <c r="B115" s="11" t="s">
        <v>63</v>
      </c>
      <c r="C115" s="12" t="s">
        <v>507</v>
      </c>
      <c r="D115" s="26" t="s">
        <v>517</v>
      </c>
      <c r="E115" s="13">
        <v>1971</v>
      </c>
      <c r="F115" s="13">
        <v>1971</v>
      </c>
      <c r="G115" s="11" t="s">
        <v>123</v>
      </c>
      <c r="H115" s="14" t="s">
        <v>67</v>
      </c>
      <c r="I115" s="15">
        <v>5</v>
      </c>
      <c r="J115" s="15">
        <v>5</v>
      </c>
      <c r="K115" s="11">
        <v>4</v>
      </c>
      <c r="L115" s="11">
        <v>0</v>
      </c>
      <c r="M115" s="15">
        <f t="shared" si="5"/>
        <v>60</v>
      </c>
      <c r="N115" s="11">
        <v>60</v>
      </c>
      <c r="O115" s="15">
        <v>0</v>
      </c>
      <c r="P115" s="16">
        <f t="shared" si="9"/>
        <v>3543.5</v>
      </c>
      <c r="Q115" s="17">
        <v>2699.8</v>
      </c>
      <c r="R115" s="17">
        <v>0</v>
      </c>
      <c r="S115" s="17">
        <v>568.70000000000005</v>
      </c>
      <c r="T115" s="17">
        <v>0</v>
      </c>
      <c r="U115" s="58">
        <v>275</v>
      </c>
      <c r="V115" s="38">
        <v>0</v>
      </c>
      <c r="W115" s="39">
        <v>0</v>
      </c>
      <c r="X115" s="38">
        <f t="shared" si="6"/>
        <v>843.7</v>
      </c>
      <c r="Y115" s="18" t="s">
        <v>518</v>
      </c>
      <c r="Z115" s="19">
        <v>3488.3</v>
      </c>
      <c r="AA115" s="57">
        <v>842</v>
      </c>
      <c r="AB115" s="19">
        <f t="shared" si="7"/>
        <v>2646.3</v>
      </c>
      <c r="AC115" s="57">
        <v>278</v>
      </c>
      <c r="AD115" s="19">
        <f t="shared" si="8"/>
        <v>2368.3000000000002</v>
      </c>
      <c r="AE115" s="18">
        <v>0</v>
      </c>
      <c r="AF115" s="18" t="s">
        <v>69</v>
      </c>
      <c r="AG115" s="18" t="s">
        <v>69</v>
      </c>
      <c r="AH115" s="18" t="s">
        <v>69</v>
      </c>
      <c r="AI115" s="18" t="s">
        <v>70</v>
      </c>
      <c r="AJ115" s="20" t="s">
        <v>71</v>
      </c>
      <c r="AK115" s="18" t="s">
        <v>69</v>
      </c>
      <c r="AL115" s="18" t="s">
        <v>69</v>
      </c>
      <c r="AM115" s="18" t="s">
        <v>519</v>
      </c>
      <c r="AN115" s="18">
        <v>5</v>
      </c>
      <c r="AO115" s="21" t="s">
        <v>259</v>
      </c>
      <c r="AP115" s="22" t="s">
        <v>453</v>
      </c>
      <c r="AQ115" s="23">
        <v>122</v>
      </c>
      <c r="AR115" s="23">
        <v>107</v>
      </c>
      <c r="AS115" s="18" t="s">
        <v>75</v>
      </c>
      <c r="AT115" s="18" t="s">
        <v>69</v>
      </c>
      <c r="AU115" s="18" t="s">
        <v>75</v>
      </c>
      <c r="AV115" s="18" t="s">
        <v>118</v>
      </c>
      <c r="AW115" s="24">
        <v>1500</v>
      </c>
      <c r="AX115" s="18" t="s">
        <v>75</v>
      </c>
      <c r="AY115" s="18" t="s">
        <v>75</v>
      </c>
      <c r="AZ115" s="18" t="s">
        <v>75</v>
      </c>
      <c r="BA115" s="18" t="s">
        <v>69</v>
      </c>
      <c r="BB115" s="18" t="s">
        <v>69</v>
      </c>
      <c r="BC115" s="18" t="s">
        <v>69</v>
      </c>
      <c r="BD115" s="18" t="s">
        <v>72</v>
      </c>
      <c r="BE115" s="18" t="s">
        <v>72</v>
      </c>
      <c r="BF115" s="18">
        <v>1</v>
      </c>
      <c r="BG115" s="25" t="s">
        <v>88</v>
      </c>
    </row>
    <row r="116" spans="1:59" ht="28.5" customHeight="1">
      <c r="A116" s="11">
        <v>112</v>
      </c>
      <c r="B116" s="11" t="s">
        <v>63</v>
      </c>
      <c r="C116" s="12" t="s">
        <v>507</v>
      </c>
      <c r="D116" s="26" t="s">
        <v>520</v>
      </c>
      <c r="E116" s="13">
        <v>1980</v>
      </c>
      <c r="F116" s="13">
        <v>1980</v>
      </c>
      <c r="G116" s="11" t="s">
        <v>521</v>
      </c>
      <c r="H116" s="14" t="s">
        <v>67</v>
      </c>
      <c r="I116" s="15">
        <v>5</v>
      </c>
      <c r="J116" s="15">
        <v>5</v>
      </c>
      <c r="K116" s="11">
        <v>9</v>
      </c>
      <c r="L116" s="11">
        <v>0</v>
      </c>
      <c r="M116" s="15">
        <f t="shared" si="5"/>
        <v>133</v>
      </c>
      <c r="N116" s="11">
        <v>133</v>
      </c>
      <c r="O116" s="15">
        <v>0</v>
      </c>
      <c r="P116" s="16">
        <f t="shared" si="9"/>
        <v>8293.1</v>
      </c>
      <c r="Q116" s="17">
        <v>6211.3</v>
      </c>
      <c r="R116" s="17">
        <v>0</v>
      </c>
      <c r="S116" s="17">
        <v>1456.2</v>
      </c>
      <c r="T116" s="17">
        <v>0</v>
      </c>
      <c r="U116" s="11">
        <v>621.1</v>
      </c>
      <c r="V116" s="38">
        <v>4.5</v>
      </c>
      <c r="W116" s="39">
        <v>0</v>
      </c>
      <c r="X116" s="38">
        <f t="shared" si="6"/>
        <v>2081.8000000000002</v>
      </c>
      <c r="Y116" s="18" t="s">
        <v>522</v>
      </c>
      <c r="Z116" s="19">
        <v>6767.8</v>
      </c>
      <c r="AA116" s="57">
        <v>1800</v>
      </c>
      <c r="AB116" s="19">
        <f t="shared" si="7"/>
        <v>4967.8</v>
      </c>
      <c r="AC116" s="57">
        <v>137</v>
      </c>
      <c r="AD116" s="19">
        <f t="shared" si="8"/>
        <v>4830.8</v>
      </c>
      <c r="AE116" s="18">
        <f>23*5</f>
        <v>115</v>
      </c>
      <c r="AF116" s="18" t="s">
        <v>69</v>
      </c>
      <c r="AG116" s="18" t="s">
        <v>69</v>
      </c>
      <c r="AH116" s="18" t="s">
        <v>69</v>
      </c>
      <c r="AI116" s="18" t="s">
        <v>70</v>
      </c>
      <c r="AJ116" s="20" t="s">
        <v>71</v>
      </c>
      <c r="AK116" s="18" t="s">
        <v>69</v>
      </c>
      <c r="AL116" s="18" t="s">
        <v>69</v>
      </c>
      <c r="AM116" s="18" t="s">
        <v>523</v>
      </c>
      <c r="AN116" s="18">
        <v>5</v>
      </c>
      <c r="AO116" s="21" t="s">
        <v>259</v>
      </c>
      <c r="AP116" s="22" t="s">
        <v>453</v>
      </c>
      <c r="AQ116" s="23">
        <v>283</v>
      </c>
      <c r="AR116" s="23">
        <v>238</v>
      </c>
      <c r="AS116" s="18" t="s">
        <v>75</v>
      </c>
      <c r="AT116" s="18" t="s">
        <v>69</v>
      </c>
      <c r="AU116" s="18" t="s">
        <v>75</v>
      </c>
      <c r="AV116" s="18" t="s">
        <v>178</v>
      </c>
      <c r="AW116" s="24">
        <v>1500</v>
      </c>
      <c r="AX116" s="18" t="s">
        <v>75</v>
      </c>
      <c r="AY116" s="18" t="s">
        <v>75</v>
      </c>
      <c r="AZ116" s="18" t="s">
        <v>75</v>
      </c>
      <c r="BA116" s="18" t="s">
        <v>69</v>
      </c>
      <c r="BB116" s="18" t="s">
        <v>69</v>
      </c>
      <c r="BC116" s="18" t="s">
        <v>69</v>
      </c>
      <c r="BD116" s="18" t="s">
        <v>72</v>
      </c>
      <c r="BE116" s="18" t="s">
        <v>72</v>
      </c>
      <c r="BF116" s="18">
        <v>1</v>
      </c>
      <c r="BG116" s="25" t="s">
        <v>77</v>
      </c>
    </row>
    <row r="117" spans="1:59" ht="28.5" customHeight="1">
      <c r="A117" s="11">
        <v>113</v>
      </c>
      <c r="B117" s="11" t="s">
        <v>63</v>
      </c>
      <c r="C117" s="12" t="s">
        <v>507</v>
      </c>
      <c r="D117" s="26" t="s">
        <v>287</v>
      </c>
      <c r="E117" s="13">
        <v>1967</v>
      </c>
      <c r="F117" s="13">
        <v>1967</v>
      </c>
      <c r="G117" s="11" t="s">
        <v>66</v>
      </c>
      <c r="H117" s="14" t="s">
        <v>67</v>
      </c>
      <c r="I117" s="15">
        <v>5</v>
      </c>
      <c r="J117" s="15">
        <v>5</v>
      </c>
      <c r="K117" s="11">
        <v>8</v>
      </c>
      <c r="L117" s="11">
        <v>0</v>
      </c>
      <c r="M117" s="15">
        <f t="shared" si="5"/>
        <v>119</v>
      </c>
      <c r="N117" s="11">
        <v>119</v>
      </c>
      <c r="O117" s="15">
        <v>0</v>
      </c>
      <c r="P117" s="16">
        <f t="shared" si="9"/>
        <v>7461.3</v>
      </c>
      <c r="Q117" s="17">
        <v>5716.6</v>
      </c>
      <c r="R117" s="17">
        <v>0</v>
      </c>
      <c r="S117" s="17">
        <v>1193.8</v>
      </c>
      <c r="T117" s="17">
        <v>0</v>
      </c>
      <c r="U117" s="11">
        <v>550.9</v>
      </c>
      <c r="V117" s="38">
        <v>0</v>
      </c>
      <c r="W117" s="39">
        <v>0</v>
      </c>
      <c r="X117" s="38">
        <f t="shared" si="6"/>
        <v>1744.6999999999998</v>
      </c>
      <c r="Y117" s="18" t="s">
        <v>524</v>
      </c>
      <c r="Z117" s="19">
        <v>7272.2</v>
      </c>
      <c r="AA117" s="57">
        <v>1526</v>
      </c>
      <c r="AB117" s="19">
        <f t="shared" si="7"/>
        <v>5746.2</v>
      </c>
      <c r="AC117" s="57">
        <v>716</v>
      </c>
      <c r="AD117" s="19">
        <f t="shared" si="8"/>
        <v>5030.2</v>
      </c>
      <c r="AE117" s="18">
        <v>0</v>
      </c>
      <c r="AF117" s="18" t="s">
        <v>69</v>
      </c>
      <c r="AG117" s="18" t="s">
        <v>69</v>
      </c>
      <c r="AH117" s="18" t="s">
        <v>69</v>
      </c>
      <c r="AI117" s="18" t="s">
        <v>70</v>
      </c>
      <c r="AJ117" s="20" t="s">
        <v>71</v>
      </c>
      <c r="AK117" s="18" t="s">
        <v>72</v>
      </c>
      <c r="AL117" s="18" t="s">
        <v>69</v>
      </c>
      <c r="AM117" s="18" t="s">
        <v>525</v>
      </c>
      <c r="AN117" s="18">
        <v>5</v>
      </c>
      <c r="AO117" s="21" t="s">
        <v>259</v>
      </c>
      <c r="AP117" s="22" t="s">
        <v>453</v>
      </c>
      <c r="AQ117" s="23">
        <v>283</v>
      </c>
      <c r="AR117" s="23">
        <v>251</v>
      </c>
      <c r="AS117" s="18" t="s">
        <v>75</v>
      </c>
      <c r="AT117" s="18" t="s">
        <v>69</v>
      </c>
      <c r="AU117" s="18" t="s">
        <v>75</v>
      </c>
      <c r="AV117" s="18" t="s">
        <v>118</v>
      </c>
      <c r="AW117" s="24">
        <v>1500</v>
      </c>
      <c r="AX117" s="18" t="s">
        <v>75</v>
      </c>
      <c r="AY117" s="18" t="s">
        <v>75</v>
      </c>
      <c r="AZ117" s="18" t="s">
        <v>75</v>
      </c>
      <c r="BA117" s="18" t="s">
        <v>69</v>
      </c>
      <c r="BB117" s="18" t="s">
        <v>69</v>
      </c>
      <c r="BC117" s="18" t="s">
        <v>69</v>
      </c>
      <c r="BD117" s="18" t="s">
        <v>69</v>
      </c>
      <c r="BE117" s="18" t="s">
        <v>72</v>
      </c>
      <c r="BF117" s="18">
        <v>1</v>
      </c>
      <c r="BG117" s="25" t="s">
        <v>88</v>
      </c>
    </row>
    <row r="118" spans="1:59" ht="28.5" customHeight="1">
      <c r="A118" s="11">
        <v>114</v>
      </c>
      <c r="B118" s="11" t="s">
        <v>63</v>
      </c>
      <c r="C118" s="12" t="s">
        <v>507</v>
      </c>
      <c r="D118" s="26" t="s">
        <v>437</v>
      </c>
      <c r="E118" s="13">
        <v>1969</v>
      </c>
      <c r="F118" s="13">
        <v>1969</v>
      </c>
      <c r="G118" s="11" t="s">
        <v>244</v>
      </c>
      <c r="H118" s="14" t="s">
        <v>67</v>
      </c>
      <c r="I118" s="15">
        <v>5</v>
      </c>
      <c r="J118" s="15">
        <v>5</v>
      </c>
      <c r="K118" s="11">
        <v>8</v>
      </c>
      <c r="L118" s="11">
        <v>0</v>
      </c>
      <c r="M118" s="15">
        <f t="shared" si="5"/>
        <v>119</v>
      </c>
      <c r="N118" s="11">
        <v>119</v>
      </c>
      <c r="O118" s="15">
        <v>0</v>
      </c>
      <c r="P118" s="16">
        <f t="shared" si="9"/>
        <v>7460.2</v>
      </c>
      <c r="Q118" s="17">
        <v>5727.5</v>
      </c>
      <c r="R118" s="17">
        <v>0</v>
      </c>
      <c r="S118" s="17">
        <v>1185.2</v>
      </c>
      <c r="T118" s="17">
        <v>0</v>
      </c>
      <c r="U118" s="11">
        <v>547.5</v>
      </c>
      <c r="V118" s="38">
        <v>0</v>
      </c>
      <c r="W118" s="39">
        <v>0</v>
      </c>
      <c r="X118" s="38">
        <f t="shared" si="6"/>
        <v>1732.7</v>
      </c>
      <c r="Y118" s="18" t="s">
        <v>526</v>
      </c>
      <c r="Z118" s="19">
        <v>6436.1</v>
      </c>
      <c r="AA118" s="57">
        <v>1495</v>
      </c>
      <c r="AB118" s="19">
        <f t="shared" si="7"/>
        <v>4941.1000000000004</v>
      </c>
      <c r="AC118" s="57">
        <v>745</v>
      </c>
      <c r="AD118" s="19">
        <f t="shared" si="8"/>
        <v>4196.1000000000004</v>
      </c>
      <c r="AE118" s="18">
        <f>19*1.2+9*1.2+6*1.2</f>
        <v>40.799999999999997</v>
      </c>
      <c r="AF118" s="18" t="s">
        <v>69</v>
      </c>
      <c r="AG118" s="18" t="s">
        <v>69</v>
      </c>
      <c r="AH118" s="18" t="s">
        <v>69</v>
      </c>
      <c r="AI118" s="18" t="s">
        <v>70</v>
      </c>
      <c r="AJ118" s="20" t="s">
        <v>71</v>
      </c>
      <c r="AK118" s="18" t="s">
        <v>72</v>
      </c>
      <c r="AL118" s="18" t="s">
        <v>69</v>
      </c>
      <c r="AM118" s="18" t="s">
        <v>102</v>
      </c>
      <c r="AN118" s="18">
        <v>5</v>
      </c>
      <c r="AO118" s="21" t="s">
        <v>259</v>
      </c>
      <c r="AP118" s="22" t="s">
        <v>527</v>
      </c>
      <c r="AQ118" s="23">
        <v>291</v>
      </c>
      <c r="AR118" s="23">
        <v>251</v>
      </c>
      <c r="AS118" s="18" t="s">
        <v>75</v>
      </c>
      <c r="AT118" s="18" t="s">
        <v>69</v>
      </c>
      <c r="AU118" s="18" t="s">
        <v>75</v>
      </c>
      <c r="AV118" s="18" t="s">
        <v>118</v>
      </c>
      <c r="AW118" s="24">
        <v>1500</v>
      </c>
      <c r="AX118" s="18" t="s">
        <v>75</v>
      </c>
      <c r="AY118" s="18" t="s">
        <v>75</v>
      </c>
      <c r="AZ118" s="18" t="s">
        <v>75</v>
      </c>
      <c r="BA118" s="18" t="s">
        <v>69</v>
      </c>
      <c r="BB118" s="18" t="s">
        <v>69</v>
      </c>
      <c r="BC118" s="18" t="s">
        <v>69</v>
      </c>
      <c r="BD118" s="18" t="s">
        <v>72</v>
      </c>
      <c r="BE118" s="18" t="s">
        <v>72</v>
      </c>
      <c r="BF118" s="18">
        <v>1</v>
      </c>
      <c r="BG118" s="25" t="s">
        <v>88</v>
      </c>
    </row>
    <row r="119" spans="1:59" ht="28.5" customHeight="1">
      <c r="A119" s="11">
        <v>115</v>
      </c>
      <c r="B119" s="11" t="s">
        <v>63</v>
      </c>
      <c r="C119" s="12" t="s">
        <v>507</v>
      </c>
      <c r="D119" s="26" t="s">
        <v>214</v>
      </c>
      <c r="E119" s="13">
        <v>1979</v>
      </c>
      <c r="F119" s="13">
        <v>1979</v>
      </c>
      <c r="G119" s="11" t="s">
        <v>528</v>
      </c>
      <c r="H119" s="14" t="s">
        <v>67</v>
      </c>
      <c r="I119" s="15">
        <v>5</v>
      </c>
      <c r="J119" s="15">
        <v>5</v>
      </c>
      <c r="K119" s="11">
        <v>4</v>
      </c>
      <c r="L119" s="11">
        <v>0</v>
      </c>
      <c r="M119" s="15">
        <f t="shared" si="5"/>
        <v>60</v>
      </c>
      <c r="N119" s="11">
        <v>60</v>
      </c>
      <c r="O119" s="15">
        <v>0</v>
      </c>
      <c r="P119" s="16">
        <f t="shared" si="9"/>
        <v>3743.2</v>
      </c>
      <c r="Q119" s="17">
        <v>2757</v>
      </c>
      <c r="R119" s="17">
        <v>0</v>
      </c>
      <c r="S119" s="17">
        <v>669.8</v>
      </c>
      <c r="T119" s="17">
        <v>0</v>
      </c>
      <c r="U119" s="11">
        <v>316.39999999999998</v>
      </c>
      <c r="V119" s="38">
        <v>0</v>
      </c>
      <c r="W119" s="39">
        <v>0</v>
      </c>
      <c r="X119" s="38">
        <f t="shared" si="6"/>
        <v>986.19999999999993</v>
      </c>
      <c r="Y119" s="18" t="s">
        <v>529</v>
      </c>
      <c r="Z119" s="19">
        <v>4309.1000000000004</v>
      </c>
      <c r="AA119" s="57">
        <v>966</v>
      </c>
      <c r="AB119" s="19">
        <f t="shared" si="7"/>
        <v>3343.1000000000004</v>
      </c>
      <c r="AC119" s="57">
        <f>717+96</f>
        <v>813</v>
      </c>
      <c r="AD119" s="19">
        <f t="shared" si="8"/>
        <v>2530.1000000000004</v>
      </c>
      <c r="AE119" s="18">
        <f>6*11</f>
        <v>66</v>
      </c>
      <c r="AF119" s="18" t="s">
        <v>69</v>
      </c>
      <c r="AG119" s="18" t="s">
        <v>69</v>
      </c>
      <c r="AH119" s="18" t="s">
        <v>69</v>
      </c>
      <c r="AI119" s="18" t="s">
        <v>70</v>
      </c>
      <c r="AJ119" s="20" t="s">
        <v>71</v>
      </c>
      <c r="AK119" s="18" t="s">
        <v>69</v>
      </c>
      <c r="AL119" s="18" t="s">
        <v>69</v>
      </c>
      <c r="AM119" s="18" t="s">
        <v>125</v>
      </c>
      <c r="AN119" s="18">
        <v>5</v>
      </c>
      <c r="AO119" s="21" t="s">
        <v>259</v>
      </c>
      <c r="AP119" s="22" t="s">
        <v>527</v>
      </c>
      <c r="AQ119" s="23">
        <v>136</v>
      </c>
      <c r="AR119" s="23">
        <v>125</v>
      </c>
      <c r="AS119" s="18" t="s">
        <v>75</v>
      </c>
      <c r="AT119" s="18" t="s">
        <v>69</v>
      </c>
      <c r="AU119" s="18" t="s">
        <v>75</v>
      </c>
      <c r="AV119" s="18" t="s">
        <v>118</v>
      </c>
      <c r="AW119" s="24">
        <v>1500</v>
      </c>
      <c r="AX119" s="18" t="s">
        <v>75</v>
      </c>
      <c r="AY119" s="18" t="s">
        <v>75</v>
      </c>
      <c r="AZ119" s="18" t="s">
        <v>75</v>
      </c>
      <c r="BA119" s="18" t="s">
        <v>69</v>
      </c>
      <c r="BB119" s="18" t="s">
        <v>69</v>
      </c>
      <c r="BC119" s="18" t="s">
        <v>69</v>
      </c>
      <c r="BD119" s="18" t="s">
        <v>72</v>
      </c>
      <c r="BE119" s="18" t="s">
        <v>72</v>
      </c>
      <c r="BF119" s="18">
        <v>1</v>
      </c>
      <c r="BG119" s="25" t="s">
        <v>77</v>
      </c>
    </row>
    <row r="120" spans="1:59" ht="28.5" customHeight="1">
      <c r="A120" s="11">
        <v>116</v>
      </c>
      <c r="B120" s="11" t="s">
        <v>63</v>
      </c>
      <c r="C120" s="12" t="s">
        <v>507</v>
      </c>
      <c r="D120" s="26" t="s">
        <v>108</v>
      </c>
      <c r="E120" s="13">
        <v>1972</v>
      </c>
      <c r="F120" s="13">
        <v>1972</v>
      </c>
      <c r="G120" s="11" t="s">
        <v>134</v>
      </c>
      <c r="H120" s="14" t="s">
        <v>67</v>
      </c>
      <c r="I120" s="15">
        <v>5</v>
      </c>
      <c r="J120" s="15">
        <v>5</v>
      </c>
      <c r="K120" s="11">
        <v>6</v>
      </c>
      <c r="L120" s="11">
        <v>0</v>
      </c>
      <c r="M120" s="15">
        <f t="shared" si="5"/>
        <v>90</v>
      </c>
      <c r="N120" s="11">
        <v>89</v>
      </c>
      <c r="O120" s="15">
        <v>1</v>
      </c>
      <c r="P120" s="16">
        <f t="shared" si="9"/>
        <v>5734.5</v>
      </c>
      <c r="Q120" s="17">
        <v>4344.6000000000004</v>
      </c>
      <c r="R120" s="17">
        <v>46.9</v>
      </c>
      <c r="S120" s="17">
        <v>927.3</v>
      </c>
      <c r="T120" s="17">
        <v>0</v>
      </c>
      <c r="U120" s="11">
        <v>415.7</v>
      </c>
      <c r="V120" s="38">
        <v>0</v>
      </c>
      <c r="W120" s="39">
        <v>0</v>
      </c>
      <c r="X120" s="38">
        <f t="shared" si="6"/>
        <v>1343</v>
      </c>
      <c r="Y120" s="18" t="s">
        <v>530</v>
      </c>
      <c r="Z120" s="19">
        <v>5247.7</v>
      </c>
      <c r="AA120" s="57">
        <v>1200</v>
      </c>
      <c r="AB120" s="19">
        <f t="shared" si="7"/>
        <v>4047.7</v>
      </c>
      <c r="AC120" s="57">
        <v>875</v>
      </c>
      <c r="AD120" s="19">
        <f t="shared" si="8"/>
        <v>3172.7</v>
      </c>
      <c r="AE120" s="18">
        <v>0</v>
      </c>
      <c r="AF120" s="18" t="s">
        <v>69</v>
      </c>
      <c r="AG120" s="18" t="s">
        <v>69</v>
      </c>
      <c r="AH120" s="18" t="s">
        <v>69</v>
      </c>
      <c r="AI120" s="18" t="s">
        <v>70</v>
      </c>
      <c r="AJ120" s="20" t="s">
        <v>71</v>
      </c>
      <c r="AK120" s="18" t="s">
        <v>72</v>
      </c>
      <c r="AL120" s="18" t="s">
        <v>69</v>
      </c>
      <c r="AM120" s="18" t="s">
        <v>531</v>
      </c>
      <c r="AN120" s="18">
        <v>5</v>
      </c>
      <c r="AO120" s="21" t="s">
        <v>285</v>
      </c>
      <c r="AP120" s="22" t="s">
        <v>532</v>
      </c>
      <c r="AQ120" s="23">
        <v>216</v>
      </c>
      <c r="AR120" s="23">
        <v>198</v>
      </c>
      <c r="AS120" s="18" t="s">
        <v>75</v>
      </c>
      <c r="AT120" s="18" t="s">
        <v>69</v>
      </c>
      <c r="AU120" s="18" t="s">
        <v>75</v>
      </c>
      <c r="AV120" s="18" t="s">
        <v>118</v>
      </c>
      <c r="AW120" s="24">
        <v>1500</v>
      </c>
      <c r="AX120" s="18" t="s">
        <v>75</v>
      </c>
      <c r="AY120" s="18" t="s">
        <v>75</v>
      </c>
      <c r="AZ120" s="18" t="s">
        <v>75</v>
      </c>
      <c r="BA120" s="18" t="s">
        <v>69</v>
      </c>
      <c r="BB120" s="18" t="s">
        <v>69</v>
      </c>
      <c r="BC120" s="18" t="s">
        <v>69</v>
      </c>
      <c r="BD120" s="18" t="s">
        <v>69</v>
      </c>
      <c r="BE120" s="18" t="s">
        <v>72</v>
      </c>
      <c r="BF120" s="18">
        <v>1</v>
      </c>
      <c r="BG120" s="25" t="s">
        <v>88</v>
      </c>
    </row>
    <row r="121" spans="1:59" ht="28.5" customHeight="1">
      <c r="A121" s="11">
        <v>117</v>
      </c>
      <c r="B121" s="11" t="s">
        <v>63</v>
      </c>
      <c r="C121" s="12" t="s">
        <v>507</v>
      </c>
      <c r="D121" s="26" t="s">
        <v>533</v>
      </c>
      <c r="E121" s="13">
        <v>1962</v>
      </c>
      <c r="F121" s="13">
        <v>1962</v>
      </c>
      <c r="G121" s="11" t="s">
        <v>66</v>
      </c>
      <c r="H121" s="14" t="s">
        <v>67</v>
      </c>
      <c r="I121" s="15">
        <v>4</v>
      </c>
      <c r="J121" s="15">
        <v>4</v>
      </c>
      <c r="K121" s="11">
        <v>3</v>
      </c>
      <c r="L121" s="11">
        <v>0</v>
      </c>
      <c r="M121" s="15">
        <f t="shared" si="5"/>
        <v>43</v>
      </c>
      <c r="N121" s="11">
        <v>43</v>
      </c>
      <c r="O121" s="15">
        <v>0</v>
      </c>
      <c r="P121" s="16">
        <f t="shared" si="9"/>
        <v>3410.1000000000004</v>
      </c>
      <c r="Q121" s="17">
        <v>2004.4</v>
      </c>
      <c r="R121" s="17">
        <v>0</v>
      </c>
      <c r="S121" s="17">
        <v>569.9</v>
      </c>
      <c r="T121" s="17">
        <v>652.9</v>
      </c>
      <c r="U121" s="11">
        <v>182.9</v>
      </c>
      <c r="V121" s="38">
        <v>0</v>
      </c>
      <c r="W121" s="39">
        <v>0</v>
      </c>
      <c r="X121" s="38">
        <f t="shared" si="6"/>
        <v>1405.7</v>
      </c>
      <c r="Y121" s="18" t="s">
        <v>534</v>
      </c>
      <c r="Z121" s="19">
        <v>3241</v>
      </c>
      <c r="AA121" s="57">
        <v>693</v>
      </c>
      <c r="AB121" s="19">
        <f t="shared" si="7"/>
        <v>2548</v>
      </c>
      <c r="AC121" s="57">
        <v>387</v>
      </c>
      <c r="AD121" s="19">
        <f t="shared" si="8"/>
        <v>2161</v>
      </c>
      <c r="AE121" s="18">
        <v>0</v>
      </c>
      <c r="AF121" s="18" t="s">
        <v>69</v>
      </c>
      <c r="AG121" s="18" t="s">
        <v>69</v>
      </c>
      <c r="AH121" s="18" t="s">
        <v>69</v>
      </c>
      <c r="AI121" s="18" t="s">
        <v>70</v>
      </c>
      <c r="AJ121" s="20" t="s">
        <v>71</v>
      </c>
      <c r="AK121" s="18" t="s">
        <v>69</v>
      </c>
      <c r="AL121" s="18" t="s">
        <v>69</v>
      </c>
      <c r="AM121" s="18" t="s">
        <v>452</v>
      </c>
      <c r="AN121" s="18">
        <v>5</v>
      </c>
      <c r="AO121" s="21" t="s">
        <v>478</v>
      </c>
      <c r="AP121" s="22" t="s">
        <v>535</v>
      </c>
      <c r="AQ121" s="23">
        <v>97</v>
      </c>
      <c r="AR121" s="23">
        <v>78</v>
      </c>
      <c r="AS121" s="18" t="s">
        <v>75</v>
      </c>
      <c r="AT121" s="18" t="s">
        <v>69</v>
      </c>
      <c r="AU121" s="18" t="s">
        <v>75</v>
      </c>
      <c r="AV121" s="18" t="s">
        <v>118</v>
      </c>
      <c r="AW121" s="24">
        <v>1500</v>
      </c>
      <c r="AX121" s="18" t="s">
        <v>75</v>
      </c>
      <c r="AY121" s="18" t="s">
        <v>75</v>
      </c>
      <c r="AZ121" s="18" t="s">
        <v>75</v>
      </c>
      <c r="BA121" s="18" t="s">
        <v>69</v>
      </c>
      <c r="BB121" s="18" t="s">
        <v>69</v>
      </c>
      <c r="BC121" s="18" t="s">
        <v>69</v>
      </c>
      <c r="BD121" s="18" t="s">
        <v>69</v>
      </c>
      <c r="BE121" s="18" t="s">
        <v>72</v>
      </c>
      <c r="BF121" s="18">
        <v>1</v>
      </c>
      <c r="BG121" s="25" t="s">
        <v>88</v>
      </c>
    </row>
    <row r="122" spans="1:59" ht="28.5" customHeight="1">
      <c r="A122" s="11">
        <v>118</v>
      </c>
      <c r="B122" s="11" t="s">
        <v>63</v>
      </c>
      <c r="C122" s="27" t="s">
        <v>536</v>
      </c>
      <c r="D122" s="28" t="s">
        <v>537</v>
      </c>
      <c r="E122" s="29">
        <v>1952</v>
      </c>
      <c r="F122" s="29">
        <v>1952</v>
      </c>
      <c r="G122" s="11" t="s">
        <v>66</v>
      </c>
      <c r="H122" s="14" t="s">
        <v>67</v>
      </c>
      <c r="I122" s="30">
        <v>2</v>
      </c>
      <c r="J122" s="30">
        <v>2</v>
      </c>
      <c r="K122" s="14">
        <v>1</v>
      </c>
      <c r="L122" s="11">
        <v>0</v>
      </c>
      <c r="M122" s="15">
        <f t="shared" si="5"/>
        <v>8</v>
      </c>
      <c r="N122" s="14">
        <v>8</v>
      </c>
      <c r="O122" s="15">
        <v>0</v>
      </c>
      <c r="P122" s="16">
        <f t="shared" si="9"/>
        <v>835</v>
      </c>
      <c r="Q122" s="16">
        <v>479.7</v>
      </c>
      <c r="R122" s="17">
        <v>0</v>
      </c>
      <c r="S122" s="17">
        <v>0</v>
      </c>
      <c r="T122" s="17">
        <v>314.3</v>
      </c>
      <c r="U122" s="60">
        <v>41</v>
      </c>
      <c r="V122" s="43">
        <v>0</v>
      </c>
      <c r="W122" s="29">
        <v>0</v>
      </c>
      <c r="X122" s="38">
        <f t="shared" si="6"/>
        <v>355.3</v>
      </c>
      <c r="Y122" s="18" t="s">
        <v>538</v>
      </c>
      <c r="Z122" s="19">
        <v>1974.8</v>
      </c>
      <c r="AA122" s="19">
        <v>214.6</v>
      </c>
      <c r="AB122" s="19">
        <f t="shared" si="7"/>
        <v>1760.2</v>
      </c>
      <c r="AC122" s="19">
        <v>200</v>
      </c>
      <c r="AD122" s="19">
        <f t="shared" si="8"/>
        <v>1560.2</v>
      </c>
      <c r="AE122" s="24">
        <v>0</v>
      </c>
      <c r="AF122" s="18" t="s">
        <v>69</v>
      </c>
      <c r="AG122" s="18" t="s">
        <v>69</v>
      </c>
      <c r="AH122" s="18" t="s">
        <v>69</v>
      </c>
      <c r="AI122" s="18" t="s">
        <v>70</v>
      </c>
      <c r="AJ122" s="20" t="s">
        <v>71</v>
      </c>
      <c r="AK122" s="18" t="s">
        <v>69</v>
      </c>
      <c r="AL122" s="18" t="s">
        <v>69</v>
      </c>
      <c r="AM122" s="18" t="s">
        <v>102</v>
      </c>
      <c r="AN122" s="24">
        <v>6</v>
      </c>
      <c r="AO122" s="21" t="s">
        <v>486</v>
      </c>
      <c r="AP122" s="36">
        <v>41715</v>
      </c>
      <c r="AQ122" s="23">
        <v>16</v>
      </c>
      <c r="AR122" s="32">
        <v>16</v>
      </c>
      <c r="AS122" s="18" t="s">
        <v>75</v>
      </c>
      <c r="AT122" s="18" t="s">
        <v>69</v>
      </c>
      <c r="AU122" s="18" t="s">
        <v>75</v>
      </c>
      <c r="AV122" s="18" t="s">
        <v>118</v>
      </c>
      <c r="AW122" s="24">
        <v>1500</v>
      </c>
      <c r="AX122" s="18" t="s">
        <v>75</v>
      </c>
      <c r="AY122" s="18" t="s">
        <v>75</v>
      </c>
      <c r="AZ122" s="18" t="s">
        <v>75</v>
      </c>
      <c r="BA122" s="18" t="s">
        <v>69</v>
      </c>
      <c r="BB122" s="18" t="s">
        <v>69</v>
      </c>
      <c r="BC122" s="18" t="s">
        <v>69</v>
      </c>
      <c r="BD122" s="18" t="s">
        <v>72</v>
      </c>
      <c r="BE122" s="18" t="s">
        <v>72</v>
      </c>
      <c r="BF122" s="24"/>
      <c r="BG122" s="33"/>
    </row>
    <row r="123" spans="1:59" ht="28.5" customHeight="1">
      <c r="A123" s="11">
        <v>119</v>
      </c>
      <c r="B123" s="11" t="s">
        <v>63</v>
      </c>
      <c r="C123" s="12" t="s">
        <v>539</v>
      </c>
      <c r="D123" s="26" t="s">
        <v>360</v>
      </c>
      <c r="E123" s="13">
        <v>1953</v>
      </c>
      <c r="F123" s="13">
        <v>1953</v>
      </c>
      <c r="G123" s="11" t="s">
        <v>66</v>
      </c>
      <c r="H123" s="14" t="s">
        <v>67</v>
      </c>
      <c r="I123" s="15">
        <v>2</v>
      </c>
      <c r="J123" s="15">
        <v>2</v>
      </c>
      <c r="K123" s="11">
        <v>2</v>
      </c>
      <c r="L123" s="11">
        <v>0</v>
      </c>
      <c r="M123" s="15">
        <f t="shared" si="5"/>
        <v>8</v>
      </c>
      <c r="N123" s="11">
        <v>7</v>
      </c>
      <c r="O123" s="15">
        <v>1</v>
      </c>
      <c r="P123" s="16">
        <f t="shared" si="9"/>
        <v>707.40000000000009</v>
      </c>
      <c r="Q123" s="17">
        <v>329.1</v>
      </c>
      <c r="R123" s="17">
        <v>40</v>
      </c>
      <c r="S123" s="17">
        <v>0</v>
      </c>
      <c r="T123" s="17">
        <v>283.10000000000002</v>
      </c>
      <c r="U123" s="11">
        <v>55.2</v>
      </c>
      <c r="V123" s="38">
        <v>0</v>
      </c>
      <c r="W123" s="39">
        <v>0</v>
      </c>
      <c r="X123" s="38">
        <f t="shared" si="6"/>
        <v>338.3</v>
      </c>
      <c r="Y123" s="18" t="s">
        <v>540</v>
      </c>
      <c r="Z123" s="19">
        <v>1692.1</v>
      </c>
      <c r="AA123" s="57">
        <v>312</v>
      </c>
      <c r="AB123" s="19">
        <f t="shared" si="7"/>
        <v>1380.1</v>
      </c>
      <c r="AC123" s="57">
        <v>103</v>
      </c>
      <c r="AD123" s="19">
        <f t="shared" si="8"/>
        <v>1277.0999999999999</v>
      </c>
      <c r="AE123" s="18">
        <v>0</v>
      </c>
      <c r="AF123" s="18" t="s">
        <v>69</v>
      </c>
      <c r="AG123" s="18" t="s">
        <v>69</v>
      </c>
      <c r="AH123" s="18" t="s">
        <v>69</v>
      </c>
      <c r="AI123" s="18" t="s">
        <v>70</v>
      </c>
      <c r="AJ123" s="20" t="s">
        <v>161</v>
      </c>
      <c r="AK123" s="18" t="s">
        <v>69</v>
      </c>
      <c r="AL123" s="18" t="s">
        <v>69</v>
      </c>
      <c r="AM123" s="18" t="s">
        <v>69</v>
      </c>
      <c r="AN123" s="18">
        <v>4</v>
      </c>
      <c r="AO123" s="21" t="s">
        <v>97</v>
      </c>
      <c r="AP123" s="22" t="s">
        <v>541</v>
      </c>
      <c r="AQ123" s="23">
        <v>24</v>
      </c>
      <c r="AR123" s="23">
        <v>19</v>
      </c>
      <c r="AS123" s="18" t="s">
        <v>75</v>
      </c>
      <c r="AT123" s="18" t="s">
        <v>69</v>
      </c>
      <c r="AU123" s="18" t="s">
        <v>69</v>
      </c>
      <c r="AV123" s="18" t="s">
        <v>87</v>
      </c>
      <c r="AW123" s="24" t="s">
        <v>69</v>
      </c>
      <c r="AX123" s="18" t="s">
        <v>75</v>
      </c>
      <c r="AY123" s="18" t="s">
        <v>75</v>
      </c>
      <c r="AZ123" s="18" t="s">
        <v>75</v>
      </c>
      <c r="BA123" s="18" t="s">
        <v>69</v>
      </c>
      <c r="BB123" s="18" t="s">
        <v>69</v>
      </c>
      <c r="BC123" s="18" t="s">
        <v>69</v>
      </c>
      <c r="BD123" s="18" t="s">
        <v>72</v>
      </c>
      <c r="BE123" s="18" t="s">
        <v>72</v>
      </c>
      <c r="BF123" s="18">
        <v>1</v>
      </c>
      <c r="BG123" s="25" t="s">
        <v>88</v>
      </c>
    </row>
    <row r="124" spans="1:59" ht="28.5" customHeight="1">
      <c r="A124" s="11">
        <v>120</v>
      </c>
      <c r="B124" s="11" t="s">
        <v>63</v>
      </c>
      <c r="C124" s="12" t="s">
        <v>542</v>
      </c>
      <c r="D124" s="26" t="s">
        <v>543</v>
      </c>
      <c r="E124" s="13" t="s">
        <v>159</v>
      </c>
      <c r="F124" s="13" t="s">
        <v>159</v>
      </c>
      <c r="G124" s="11" t="s">
        <v>66</v>
      </c>
      <c r="H124" s="14" t="s">
        <v>67</v>
      </c>
      <c r="I124" s="15">
        <v>3</v>
      </c>
      <c r="J124" s="15">
        <v>3</v>
      </c>
      <c r="K124" s="11">
        <v>2</v>
      </c>
      <c r="L124" s="11">
        <v>0</v>
      </c>
      <c r="M124" s="15">
        <f t="shared" si="5"/>
        <v>16</v>
      </c>
      <c r="N124" s="11">
        <v>14</v>
      </c>
      <c r="O124" s="15">
        <v>2</v>
      </c>
      <c r="P124" s="16">
        <f t="shared" si="9"/>
        <v>1196.8</v>
      </c>
      <c r="Q124" s="17">
        <v>600.4</v>
      </c>
      <c r="R124" s="17">
        <f>24.3+19.1</f>
        <v>43.400000000000006</v>
      </c>
      <c r="S124" s="17">
        <v>0</v>
      </c>
      <c r="T124" s="17">
        <v>461.1</v>
      </c>
      <c r="U124" s="11">
        <f>72.5+19.4</f>
        <v>91.9</v>
      </c>
      <c r="V124" s="38">
        <v>0</v>
      </c>
      <c r="W124" s="39">
        <v>0</v>
      </c>
      <c r="X124" s="38">
        <f t="shared" si="6"/>
        <v>553</v>
      </c>
      <c r="Y124" s="18" t="s">
        <v>544</v>
      </c>
      <c r="Z124" s="19">
        <v>984</v>
      </c>
      <c r="AA124" s="57">
        <v>528</v>
      </c>
      <c r="AB124" s="19">
        <f t="shared" si="7"/>
        <v>456</v>
      </c>
      <c r="AC124" s="57">
        <v>0</v>
      </c>
      <c r="AD124" s="19">
        <f t="shared" si="8"/>
        <v>456</v>
      </c>
      <c r="AE124" s="18">
        <v>0</v>
      </c>
      <c r="AF124" s="18" t="s">
        <v>69</v>
      </c>
      <c r="AG124" s="18" t="s">
        <v>69</v>
      </c>
      <c r="AH124" s="18" t="s">
        <v>69</v>
      </c>
      <c r="AI124" s="18" t="s">
        <v>70</v>
      </c>
      <c r="AJ124" s="20" t="s">
        <v>161</v>
      </c>
      <c r="AK124" s="18" t="s">
        <v>69</v>
      </c>
      <c r="AL124" s="18" t="s">
        <v>69</v>
      </c>
      <c r="AM124" s="18" t="s">
        <v>102</v>
      </c>
      <c r="AN124" s="18">
        <v>5</v>
      </c>
      <c r="AO124" s="21" t="s">
        <v>545</v>
      </c>
      <c r="AP124" s="22" t="s">
        <v>546</v>
      </c>
      <c r="AQ124" s="23">
        <v>42</v>
      </c>
      <c r="AR124" s="23">
        <v>37</v>
      </c>
      <c r="AS124" s="18" t="s">
        <v>75</v>
      </c>
      <c r="AT124" s="18" t="s">
        <v>69</v>
      </c>
      <c r="AU124" s="18" t="s">
        <v>69</v>
      </c>
      <c r="AV124" s="18" t="s">
        <v>87</v>
      </c>
      <c r="AW124" s="24" t="s">
        <v>69</v>
      </c>
      <c r="AX124" s="18" t="s">
        <v>75</v>
      </c>
      <c r="AY124" s="18" t="s">
        <v>75</v>
      </c>
      <c r="AZ124" s="18" t="s">
        <v>75</v>
      </c>
      <c r="BA124" s="18" t="s">
        <v>69</v>
      </c>
      <c r="BB124" s="18" t="s">
        <v>69</v>
      </c>
      <c r="BC124" s="18" t="s">
        <v>69</v>
      </c>
      <c r="BD124" s="18" t="s">
        <v>69</v>
      </c>
      <c r="BE124" s="18" t="s">
        <v>69</v>
      </c>
      <c r="BF124" s="18"/>
      <c r="BG124" s="25"/>
    </row>
    <row r="125" spans="1:59" ht="28.5" customHeight="1">
      <c r="A125" s="11">
        <v>121</v>
      </c>
      <c r="B125" s="11" t="s">
        <v>63</v>
      </c>
      <c r="C125" s="12" t="s">
        <v>547</v>
      </c>
      <c r="D125" s="26" t="s">
        <v>533</v>
      </c>
      <c r="E125" s="13">
        <v>1973</v>
      </c>
      <c r="F125" s="13">
        <v>1973</v>
      </c>
      <c r="G125" s="11" t="s">
        <v>548</v>
      </c>
      <c r="H125" s="14" t="s">
        <v>67</v>
      </c>
      <c r="I125" s="15">
        <v>5</v>
      </c>
      <c r="J125" s="15">
        <v>5</v>
      </c>
      <c r="K125" s="11">
        <v>2</v>
      </c>
      <c r="L125" s="11">
        <v>0</v>
      </c>
      <c r="M125" s="15">
        <f t="shared" si="5"/>
        <v>40</v>
      </c>
      <c r="N125" s="11">
        <v>40</v>
      </c>
      <c r="O125" s="15">
        <v>0</v>
      </c>
      <c r="P125" s="16">
        <f t="shared" si="9"/>
        <v>2371.8000000000002</v>
      </c>
      <c r="Q125" s="17">
        <v>1790.1</v>
      </c>
      <c r="R125" s="17">
        <v>0</v>
      </c>
      <c r="S125" s="17">
        <v>432.4</v>
      </c>
      <c r="T125" s="17">
        <v>0</v>
      </c>
      <c r="U125" s="11">
        <v>149.30000000000001</v>
      </c>
      <c r="V125" s="38">
        <v>0</v>
      </c>
      <c r="W125" s="39">
        <v>0</v>
      </c>
      <c r="X125" s="38">
        <f t="shared" si="6"/>
        <v>581.70000000000005</v>
      </c>
      <c r="Y125" s="18" t="s">
        <v>549</v>
      </c>
      <c r="Z125" s="19">
        <v>1214.8</v>
      </c>
      <c r="AA125" s="57">
        <v>497</v>
      </c>
      <c r="AB125" s="19">
        <f t="shared" si="7"/>
        <v>717.8</v>
      </c>
      <c r="AC125" s="57">
        <v>416</v>
      </c>
      <c r="AD125" s="19">
        <f t="shared" si="8"/>
        <v>301.79999999999995</v>
      </c>
      <c r="AE125" s="18">
        <v>0</v>
      </c>
      <c r="AF125" s="18" t="s">
        <v>69</v>
      </c>
      <c r="AG125" s="18" t="s">
        <v>69</v>
      </c>
      <c r="AH125" s="18" t="s">
        <v>69</v>
      </c>
      <c r="AI125" s="18" t="s">
        <v>70</v>
      </c>
      <c r="AJ125" s="20" t="s">
        <v>71</v>
      </c>
      <c r="AK125" s="18" t="s">
        <v>69</v>
      </c>
      <c r="AL125" s="18" t="s">
        <v>69</v>
      </c>
      <c r="AM125" s="18" t="s">
        <v>102</v>
      </c>
      <c r="AN125" s="18">
        <v>5</v>
      </c>
      <c r="AO125" s="21" t="s">
        <v>440</v>
      </c>
      <c r="AP125" s="22" t="s">
        <v>550</v>
      </c>
      <c r="AQ125" s="23">
        <v>98</v>
      </c>
      <c r="AR125" s="23">
        <v>88</v>
      </c>
      <c r="AS125" s="18" t="s">
        <v>75</v>
      </c>
      <c r="AT125" s="18" t="s">
        <v>69</v>
      </c>
      <c r="AU125" s="18" t="s">
        <v>75</v>
      </c>
      <c r="AV125" s="18" t="s">
        <v>118</v>
      </c>
      <c r="AW125" s="24">
        <v>1500</v>
      </c>
      <c r="AX125" s="18" t="s">
        <v>75</v>
      </c>
      <c r="AY125" s="18" t="s">
        <v>75</v>
      </c>
      <c r="AZ125" s="18" t="s">
        <v>75</v>
      </c>
      <c r="BA125" s="18" t="s">
        <v>69</v>
      </c>
      <c r="BB125" s="18" t="s">
        <v>69</v>
      </c>
      <c r="BC125" s="18" t="s">
        <v>69</v>
      </c>
      <c r="BD125" s="18" t="s">
        <v>72</v>
      </c>
      <c r="BE125" s="18" t="s">
        <v>72</v>
      </c>
      <c r="BF125" s="18">
        <v>1</v>
      </c>
      <c r="BG125" s="25" t="s">
        <v>88</v>
      </c>
    </row>
    <row r="126" spans="1:59" ht="28.5" customHeight="1">
      <c r="A126" s="11">
        <v>122</v>
      </c>
      <c r="B126" s="11" t="s">
        <v>63</v>
      </c>
      <c r="C126" s="12" t="s">
        <v>551</v>
      </c>
      <c r="D126" s="26" t="s">
        <v>256</v>
      </c>
      <c r="E126" s="13">
        <v>1927</v>
      </c>
      <c r="F126" s="13">
        <v>1927</v>
      </c>
      <c r="G126" s="11" t="s">
        <v>66</v>
      </c>
      <c r="H126" s="14" t="s">
        <v>67</v>
      </c>
      <c r="I126" s="15">
        <v>2</v>
      </c>
      <c r="J126" s="15">
        <v>2</v>
      </c>
      <c r="K126" s="11">
        <v>1</v>
      </c>
      <c r="L126" s="11">
        <v>0</v>
      </c>
      <c r="M126" s="15">
        <f t="shared" si="5"/>
        <v>6</v>
      </c>
      <c r="N126" s="11">
        <v>6</v>
      </c>
      <c r="O126" s="15">
        <v>0</v>
      </c>
      <c r="P126" s="16">
        <f t="shared" si="9"/>
        <v>554.19999699999994</v>
      </c>
      <c r="Q126" s="17">
        <v>322.89999699999998</v>
      </c>
      <c r="R126" s="17">
        <v>0</v>
      </c>
      <c r="S126" s="17">
        <v>0</v>
      </c>
      <c r="T126" s="17">
        <v>203.1</v>
      </c>
      <c r="U126" s="11">
        <v>28.2</v>
      </c>
      <c r="V126" s="38">
        <v>0</v>
      </c>
      <c r="W126" s="39">
        <v>0</v>
      </c>
      <c r="X126" s="38">
        <f t="shared" si="6"/>
        <v>231.29999999999998</v>
      </c>
      <c r="Y126" s="18" t="s">
        <v>552</v>
      </c>
      <c r="Z126" s="19">
        <v>1784.5</v>
      </c>
      <c r="AA126" s="57">
        <v>273</v>
      </c>
      <c r="AB126" s="19">
        <f t="shared" si="7"/>
        <v>1511.5</v>
      </c>
      <c r="AC126" s="57">
        <v>0</v>
      </c>
      <c r="AD126" s="19">
        <f t="shared" si="8"/>
        <v>1511.5</v>
      </c>
      <c r="AE126" s="18">
        <v>0</v>
      </c>
      <c r="AF126" s="18" t="s">
        <v>69</v>
      </c>
      <c r="AG126" s="18" t="s">
        <v>69</v>
      </c>
      <c r="AH126" s="18" t="s">
        <v>69</v>
      </c>
      <c r="AI126" s="18" t="s">
        <v>70</v>
      </c>
      <c r="AJ126" s="20" t="s">
        <v>161</v>
      </c>
      <c r="AK126" s="18" t="s">
        <v>69</v>
      </c>
      <c r="AL126" s="18" t="s">
        <v>69</v>
      </c>
      <c r="AM126" s="18" t="s">
        <v>102</v>
      </c>
      <c r="AN126" s="18">
        <v>6</v>
      </c>
      <c r="AO126" s="21" t="s">
        <v>111</v>
      </c>
      <c r="AP126" s="22" t="s">
        <v>553</v>
      </c>
      <c r="AQ126" s="23">
        <v>16</v>
      </c>
      <c r="AR126" s="23">
        <v>16</v>
      </c>
      <c r="AS126" s="18" t="s">
        <v>75</v>
      </c>
      <c r="AT126" s="18" t="s">
        <v>69</v>
      </c>
      <c r="AU126" s="18" t="s">
        <v>69</v>
      </c>
      <c r="AV126" s="18" t="s">
        <v>87</v>
      </c>
      <c r="AW126" s="24" t="s">
        <v>69</v>
      </c>
      <c r="AX126" s="18" t="s">
        <v>75</v>
      </c>
      <c r="AY126" s="18" t="s">
        <v>75</v>
      </c>
      <c r="AZ126" s="18" t="s">
        <v>75</v>
      </c>
      <c r="BA126" s="18" t="s">
        <v>69</v>
      </c>
      <c r="BB126" s="18" t="s">
        <v>69</v>
      </c>
      <c r="BC126" s="18" t="s">
        <v>69</v>
      </c>
      <c r="BD126" s="18" t="s">
        <v>69</v>
      </c>
      <c r="BE126" s="18" t="s">
        <v>72</v>
      </c>
      <c r="BF126" s="18">
        <v>1</v>
      </c>
      <c r="BG126" s="25" t="s">
        <v>88</v>
      </c>
    </row>
    <row r="127" spans="1:59" ht="28.5" customHeight="1">
      <c r="A127" s="11">
        <v>123</v>
      </c>
      <c r="B127" s="11" t="s">
        <v>63</v>
      </c>
      <c r="C127" s="12" t="s">
        <v>551</v>
      </c>
      <c r="D127" s="26" t="s">
        <v>554</v>
      </c>
      <c r="E127" s="13">
        <v>1965</v>
      </c>
      <c r="F127" s="13">
        <v>1965</v>
      </c>
      <c r="G127" s="11" t="s">
        <v>232</v>
      </c>
      <c r="H127" s="14" t="s">
        <v>67</v>
      </c>
      <c r="I127" s="15">
        <v>4</v>
      </c>
      <c r="J127" s="15">
        <v>4</v>
      </c>
      <c r="K127" s="11">
        <v>3</v>
      </c>
      <c r="L127" s="11">
        <v>0</v>
      </c>
      <c r="M127" s="15">
        <f t="shared" si="5"/>
        <v>38</v>
      </c>
      <c r="N127" s="11">
        <v>36</v>
      </c>
      <c r="O127" s="15">
        <v>2</v>
      </c>
      <c r="P127" s="16">
        <f t="shared" si="9"/>
        <v>2793.600003</v>
      </c>
      <c r="Q127" s="17">
        <v>1536.100003</v>
      </c>
      <c r="R127" s="17">
        <v>514.1</v>
      </c>
      <c r="S127" s="17">
        <v>596.9</v>
      </c>
      <c r="T127" s="17">
        <v>0</v>
      </c>
      <c r="U127" s="11">
        <v>146.5</v>
      </c>
      <c r="V127" s="38">
        <v>0</v>
      </c>
      <c r="W127" s="39">
        <v>0</v>
      </c>
      <c r="X127" s="38">
        <f t="shared" si="6"/>
        <v>743.4</v>
      </c>
      <c r="Y127" s="18" t="s">
        <v>555</v>
      </c>
      <c r="Z127" s="19">
        <v>3119.7</v>
      </c>
      <c r="AA127" s="57">
        <v>733</v>
      </c>
      <c r="AB127" s="19">
        <f t="shared" si="7"/>
        <v>2386.6999999999998</v>
      </c>
      <c r="AC127" s="57">
        <v>368</v>
      </c>
      <c r="AD127" s="19">
        <f t="shared" si="8"/>
        <v>2018.6999999999998</v>
      </c>
      <c r="AE127" s="18">
        <v>0</v>
      </c>
      <c r="AF127" s="18" t="s">
        <v>69</v>
      </c>
      <c r="AG127" s="18" t="s">
        <v>69</v>
      </c>
      <c r="AH127" s="18" t="s">
        <v>69</v>
      </c>
      <c r="AI127" s="18" t="s">
        <v>70</v>
      </c>
      <c r="AJ127" s="20" t="s">
        <v>71</v>
      </c>
      <c r="AK127" s="18" t="s">
        <v>69</v>
      </c>
      <c r="AL127" s="18" t="s">
        <v>69</v>
      </c>
      <c r="AM127" s="18" t="s">
        <v>102</v>
      </c>
      <c r="AN127" s="18">
        <v>6</v>
      </c>
      <c r="AO127" s="21" t="s">
        <v>73</v>
      </c>
      <c r="AP127" s="22" t="s">
        <v>74</v>
      </c>
      <c r="AQ127" s="23">
        <v>83</v>
      </c>
      <c r="AR127" s="23">
        <v>75</v>
      </c>
      <c r="AS127" s="18" t="s">
        <v>75</v>
      </c>
      <c r="AT127" s="18" t="s">
        <v>69</v>
      </c>
      <c r="AU127" s="18" t="s">
        <v>75</v>
      </c>
      <c r="AV127" s="18" t="s">
        <v>118</v>
      </c>
      <c r="AW127" s="24">
        <v>1500</v>
      </c>
      <c r="AX127" s="18" t="s">
        <v>75</v>
      </c>
      <c r="AY127" s="18" t="s">
        <v>75</v>
      </c>
      <c r="AZ127" s="18" t="s">
        <v>75</v>
      </c>
      <c r="BA127" s="18" t="s">
        <v>69</v>
      </c>
      <c r="BB127" s="18" t="s">
        <v>69</v>
      </c>
      <c r="BC127" s="18" t="s">
        <v>69</v>
      </c>
      <c r="BD127" s="18" t="s">
        <v>69</v>
      </c>
      <c r="BE127" s="18" t="s">
        <v>72</v>
      </c>
      <c r="BF127" s="18">
        <v>1</v>
      </c>
      <c r="BG127" s="25" t="s">
        <v>88</v>
      </c>
    </row>
    <row r="128" spans="1:59" ht="28.5" customHeight="1">
      <c r="A128" s="11">
        <v>124</v>
      </c>
      <c r="B128" s="11" t="s">
        <v>63</v>
      </c>
      <c r="C128" s="12" t="s">
        <v>556</v>
      </c>
      <c r="D128" s="26" t="s">
        <v>557</v>
      </c>
      <c r="E128" s="13">
        <v>1961</v>
      </c>
      <c r="F128" s="13">
        <v>1961</v>
      </c>
      <c r="G128" s="11" t="s">
        <v>66</v>
      </c>
      <c r="H128" s="14" t="s">
        <v>67</v>
      </c>
      <c r="I128" s="15">
        <v>3</v>
      </c>
      <c r="J128" s="15">
        <v>3</v>
      </c>
      <c r="K128" s="11">
        <v>2</v>
      </c>
      <c r="L128" s="11">
        <v>0</v>
      </c>
      <c r="M128" s="15">
        <f t="shared" si="5"/>
        <v>18</v>
      </c>
      <c r="N128" s="11">
        <v>18</v>
      </c>
      <c r="O128" s="15">
        <v>0</v>
      </c>
      <c r="P128" s="16">
        <f t="shared" si="9"/>
        <v>1149.5</v>
      </c>
      <c r="Q128" s="17">
        <v>765.1</v>
      </c>
      <c r="R128" s="17">
        <v>0</v>
      </c>
      <c r="S128" s="17">
        <v>310.60000000000002</v>
      </c>
      <c r="T128" s="17">
        <v>0</v>
      </c>
      <c r="U128" s="11">
        <v>73.8</v>
      </c>
      <c r="V128" s="38">
        <v>0</v>
      </c>
      <c r="W128" s="39">
        <v>0</v>
      </c>
      <c r="X128" s="38">
        <f t="shared" si="6"/>
        <v>384.40000000000003</v>
      </c>
      <c r="Y128" s="18" t="s">
        <v>558</v>
      </c>
      <c r="Z128" s="19">
        <v>2159.6999999999998</v>
      </c>
      <c r="AA128" s="57">
        <v>400</v>
      </c>
      <c r="AB128" s="19">
        <f t="shared" si="7"/>
        <v>1759.6999999999998</v>
      </c>
      <c r="AC128" s="57">
        <v>300</v>
      </c>
      <c r="AD128" s="19">
        <f t="shared" si="8"/>
        <v>1459.6999999999998</v>
      </c>
      <c r="AE128" s="18">
        <v>0</v>
      </c>
      <c r="AF128" s="18" t="s">
        <v>69</v>
      </c>
      <c r="AG128" s="18" t="s">
        <v>69</v>
      </c>
      <c r="AH128" s="18" t="s">
        <v>69</v>
      </c>
      <c r="AI128" s="18" t="s">
        <v>70</v>
      </c>
      <c r="AJ128" s="20" t="s">
        <v>71</v>
      </c>
      <c r="AK128" s="18" t="s">
        <v>69</v>
      </c>
      <c r="AL128" s="18" t="s">
        <v>69</v>
      </c>
      <c r="AM128" s="18" t="s">
        <v>69</v>
      </c>
      <c r="AN128" s="18">
        <v>6</v>
      </c>
      <c r="AO128" s="21" t="s">
        <v>111</v>
      </c>
      <c r="AP128" s="22" t="s">
        <v>559</v>
      </c>
      <c r="AQ128" s="23">
        <v>41</v>
      </c>
      <c r="AR128" s="23">
        <v>35</v>
      </c>
      <c r="AS128" s="18" t="s">
        <v>75</v>
      </c>
      <c r="AT128" s="18" t="s">
        <v>69</v>
      </c>
      <c r="AU128" s="18" t="s">
        <v>75</v>
      </c>
      <c r="AV128" s="18" t="s">
        <v>178</v>
      </c>
      <c r="AW128" s="24">
        <v>1500</v>
      </c>
      <c r="AX128" s="18" t="s">
        <v>75</v>
      </c>
      <c r="AY128" s="18" t="s">
        <v>75</v>
      </c>
      <c r="AZ128" s="18" t="s">
        <v>75</v>
      </c>
      <c r="BA128" s="18" t="s">
        <v>69</v>
      </c>
      <c r="BB128" s="18" t="s">
        <v>69</v>
      </c>
      <c r="BC128" s="18" t="s">
        <v>280</v>
      </c>
      <c r="BD128" s="18" t="s">
        <v>72</v>
      </c>
      <c r="BE128" s="18" t="s">
        <v>72</v>
      </c>
      <c r="BF128" s="18">
        <v>1</v>
      </c>
      <c r="BG128" s="25" t="s">
        <v>88</v>
      </c>
    </row>
    <row r="129" spans="1:59" ht="28.5" customHeight="1">
      <c r="A129" s="11">
        <v>125</v>
      </c>
      <c r="B129" s="11" t="s">
        <v>63</v>
      </c>
      <c r="C129" s="12" t="s">
        <v>560</v>
      </c>
      <c r="D129" s="26" t="s">
        <v>226</v>
      </c>
      <c r="E129" s="13" t="s">
        <v>159</v>
      </c>
      <c r="F129" s="13" t="s">
        <v>159</v>
      </c>
      <c r="G129" s="11" t="s">
        <v>66</v>
      </c>
      <c r="H129" s="14" t="s">
        <v>67</v>
      </c>
      <c r="I129" s="15">
        <v>1</v>
      </c>
      <c r="J129" s="15">
        <v>1</v>
      </c>
      <c r="K129" s="11" t="s">
        <v>80</v>
      </c>
      <c r="L129" s="11">
        <v>0</v>
      </c>
      <c r="M129" s="15">
        <f t="shared" si="5"/>
        <v>2</v>
      </c>
      <c r="N129" s="11">
        <v>2</v>
      </c>
      <c r="O129" s="15">
        <v>0</v>
      </c>
      <c r="P129" s="16">
        <f t="shared" si="9"/>
        <v>202.5</v>
      </c>
      <c r="Q129" s="17">
        <v>94.7</v>
      </c>
      <c r="R129" s="17">
        <v>0</v>
      </c>
      <c r="S129" s="17">
        <v>0</v>
      </c>
      <c r="T129" s="17">
        <v>107.8</v>
      </c>
      <c r="U129" s="11">
        <v>0</v>
      </c>
      <c r="V129" s="38">
        <v>0</v>
      </c>
      <c r="W129" s="39">
        <v>0</v>
      </c>
      <c r="X129" s="38">
        <f t="shared" si="6"/>
        <v>107.8</v>
      </c>
      <c r="Y129" s="40" t="s">
        <v>561</v>
      </c>
      <c r="Z129" s="86">
        <v>2067.52</v>
      </c>
      <c r="AA129" s="86">
        <f>158+136</f>
        <v>294</v>
      </c>
      <c r="AB129" s="86">
        <f t="shared" si="7"/>
        <v>1773.52</v>
      </c>
      <c r="AC129" s="86">
        <v>0</v>
      </c>
      <c r="AD129" s="86">
        <f t="shared" si="8"/>
        <v>1773.52</v>
      </c>
      <c r="AE129" s="18">
        <v>0</v>
      </c>
      <c r="AF129" s="18" t="s">
        <v>69</v>
      </c>
      <c r="AG129" s="18" t="s">
        <v>69</v>
      </c>
      <c r="AH129" s="18" t="s">
        <v>69</v>
      </c>
      <c r="AI129" s="18" t="s">
        <v>70</v>
      </c>
      <c r="AJ129" s="20" t="s">
        <v>161</v>
      </c>
      <c r="AK129" s="18" t="s">
        <v>69</v>
      </c>
      <c r="AL129" s="18" t="s">
        <v>69</v>
      </c>
      <c r="AM129" s="18" t="s">
        <v>69</v>
      </c>
      <c r="AN129" s="18">
        <v>5</v>
      </c>
      <c r="AO129" s="21" t="s">
        <v>562</v>
      </c>
      <c r="AP129" s="22" t="s">
        <v>563</v>
      </c>
      <c r="AQ129" s="23">
        <v>15</v>
      </c>
      <c r="AR129" s="23">
        <v>15</v>
      </c>
      <c r="AS129" s="18" t="s">
        <v>75</v>
      </c>
      <c r="AT129" s="18" t="s">
        <v>69</v>
      </c>
      <c r="AU129" s="18" t="s">
        <v>69</v>
      </c>
      <c r="AV129" s="18" t="s">
        <v>87</v>
      </c>
      <c r="AW129" s="24" t="s">
        <v>69</v>
      </c>
      <c r="AX129" s="18" t="s">
        <v>75</v>
      </c>
      <c r="AY129" s="18" t="s">
        <v>75</v>
      </c>
      <c r="AZ129" s="18" t="s">
        <v>75</v>
      </c>
      <c r="BA129" s="18" t="s">
        <v>69</v>
      </c>
      <c r="BB129" s="18" t="s">
        <v>69</v>
      </c>
      <c r="BC129" s="18" t="s">
        <v>69</v>
      </c>
      <c r="BD129" s="18" t="s">
        <v>69</v>
      </c>
      <c r="BE129" s="18" t="s">
        <v>69</v>
      </c>
      <c r="BF129" s="18"/>
      <c r="BG129" s="25"/>
    </row>
    <row r="130" spans="1:59" ht="28.5" customHeight="1">
      <c r="A130" s="11">
        <v>126</v>
      </c>
      <c r="B130" s="11" t="s">
        <v>63</v>
      </c>
      <c r="C130" s="12" t="s">
        <v>560</v>
      </c>
      <c r="D130" s="26" t="s">
        <v>349</v>
      </c>
      <c r="E130" s="13" t="s">
        <v>159</v>
      </c>
      <c r="F130" s="13" t="s">
        <v>159</v>
      </c>
      <c r="G130" s="11" t="s">
        <v>66</v>
      </c>
      <c r="H130" s="14" t="s">
        <v>67</v>
      </c>
      <c r="I130" s="15">
        <v>1</v>
      </c>
      <c r="J130" s="15">
        <v>1</v>
      </c>
      <c r="K130" s="11" t="s">
        <v>80</v>
      </c>
      <c r="L130" s="11">
        <v>0</v>
      </c>
      <c r="M130" s="15">
        <f t="shared" si="5"/>
        <v>2</v>
      </c>
      <c r="N130" s="11">
        <v>2</v>
      </c>
      <c r="O130" s="15">
        <v>0</v>
      </c>
      <c r="P130" s="16">
        <f t="shared" si="9"/>
        <v>276.39999999999998</v>
      </c>
      <c r="Q130" s="17">
        <v>162.69999999999999</v>
      </c>
      <c r="R130" s="17">
        <v>0</v>
      </c>
      <c r="S130" s="17">
        <v>0</v>
      </c>
      <c r="T130" s="17">
        <v>113.7</v>
      </c>
      <c r="U130" s="11">
        <v>0</v>
      </c>
      <c r="V130" s="38">
        <v>0</v>
      </c>
      <c r="W130" s="39">
        <v>0</v>
      </c>
      <c r="X130" s="38">
        <f t="shared" si="6"/>
        <v>113.7</v>
      </c>
      <c r="Y130" s="40" t="s">
        <v>564</v>
      </c>
      <c r="Z130" s="87"/>
      <c r="AA130" s="87"/>
      <c r="AB130" s="87"/>
      <c r="AC130" s="87"/>
      <c r="AD130" s="87"/>
      <c r="AE130" s="18">
        <v>0</v>
      </c>
      <c r="AF130" s="18" t="s">
        <v>69</v>
      </c>
      <c r="AG130" s="18" t="s">
        <v>69</v>
      </c>
      <c r="AH130" s="18" t="s">
        <v>69</v>
      </c>
      <c r="AI130" s="18" t="s">
        <v>70</v>
      </c>
      <c r="AJ130" s="20" t="s">
        <v>161</v>
      </c>
      <c r="AK130" s="18" t="s">
        <v>69</v>
      </c>
      <c r="AL130" s="18" t="s">
        <v>69</v>
      </c>
      <c r="AM130" s="18" t="s">
        <v>69</v>
      </c>
      <c r="AN130" s="18">
        <v>5</v>
      </c>
      <c r="AO130" s="21" t="s">
        <v>562</v>
      </c>
      <c r="AP130" s="22" t="s">
        <v>563</v>
      </c>
      <c r="AQ130" s="23">
        <v>5</v>
      </c>
      <c r="AR130" s="23">
        <v>5</v>
      </c>
      <c r="AS130" s="18" t="s">
        <v>75</v>
      </c>
      <c r="AT130" s="18" t="s">
        <v>69</v>
      </c>
      <c r="AU130" s="18" t="s">
        <v>69</v>
      </c>
      <c r="AV130" s="18" t="s">
        <v>87</v>
      </c>
      <c r="AW130" s="24" t="s">
        <v>69</v>
      </c>
      <c r="AX130" s="18" t="s">
        <v>75</v>
      </c>
      <c r="AY130" s="18" t="s">
        <v>75</v>
      </c>
      <c r="AZ130" s="18" t="s">
        <v>75</v>
      </c>
      <c r="BA130" s="18" t="s">
        <v>69</v>
      </c>
      <c r="BB130" s="18" t="s">
        <v>69</v>
      </c>
      <c r="BC130" s="18" t="s">
        <v>69</v>
      </c>
      <c r="BD130" s="18" t="s">
        <v>69</v>
      </c>
      <c r="BE130" s="18" t="s">
        <v>69</v>
      </c>
      <c r="BF130" s="18"/>
      <c r="BG130" s="25"/>
    </row>
    <row r="131" spans="1:59" ht="28.5" customHeight="1">
      <c r="A131" s="11">
        <v>127</v>
      </c>
      <c r="B131" s="11" t="s">
        <v>63</v>
      </c>
      <c r="C131" s="12" t="s">
        <v>565</v>
      </c>
      <c r="D131" s="26" t="s">
        <v>537</v>
      </c>
      <c r="E131" s="13">
        <v>1884</v>
      </c>
      <c r="F131" s="13">
        <v>1884</v>
      </c>
      <c r="G131" s="11" t="s">
        <v>66</v>
      </c>
      <c r="H131" s="14" t="s">
        <v>67</v>
      </c>
      <c r="I131" s="15">
        <v>3</v>
      </c>
      <c r="J131" s="15">
        <v>3</v>
      </c>
      <c r="K131" s="11">
        <v>2</v>
      </c>
      <c r="L131" s="11">
        <v>0</v>
      </c>
      <c r="M131" s="15">
        <f t="shared" si="5"/>
        <v>20</v>
      </c>
      <c r="N131" s="11">
        <v>15</v>
      </c>
      <c r="O131" s="15">
        <v>5</v>
      </c>
      <c r="P131" s="16">
        <f t="shared" si="9"/>
        <v>1916.1</v>
      </c>
      <c r="Q131" s="17">
        <v>845.3</v>
      </c>
      <c r="R131" s="17">
        <v>312.8</v>
      </c>
      <c r="S131" s="17">
        <v>127.6</v>
      </c>
      <c r="T131" s="17">
        <v>503.5</v>
      </c>
      <c r="U131" s="11">
        <v>126.9</v>
      </c>
      <c r="V131" s="38">
        <v>0</v>
      </c>
      <c r="W131" s="39">
        <v>0</v>
      </c>
      <c r="X131" s="38">
        <f t="shared" si="6"/>
        <v>758</v>
      </c>
      <c r="Y131" s="18" t="s">
        <v>566</v>
      </c>
      <c r="Z131" s="19">
        <v>1252</v>
      </c>
      <c r="AA131" s="57">
        <v>801</v>
      </c>
      <c r="AB131" s="19">
        <f t="shared" ref="AB131:AB158" si="10">Z131-AA131</f>
        <v>451</v>
      </c>
      <c r="AC131" s="57">
        <v>0</v>
      </c>
      <c r="AD131" s="19">
        <f t="shared" ref="AD131:AD158" si="11">AB131-AC131</f>
        <v>451</v>
      </c>
      <c r="AE131" s="18">
        <v>0</v>
      </c>
      <c r="AF131" s="18" t="s">
        <v>69</v>
      </c>
      <c r="AG131" s="18" t="s">
        <v>69</v>
      </c>
      <c r="AH131" s="18" t="s">
        <v>69</v>
      </c>
      <c r="AI131" s="18" t="s">
        <v>70</v>
      </c>
      <c r="AJ131" s="20" t="s">
        <v>161</v>
      </c>
      <c r="AK131" s="18" t="s">
        <v>69</v>
      </c>
      <c r="AL131" s="18" t="s">
        <v>69</v>
      </c>
      <c r="AM131" s="18" t="s">
        <v>69</v>
      </c>
      <c r="AN131" s="18">
        <v>5</v>
      </c>
      <c r="AO131" s="21" t="s">
        <v>259</v>
      </c>
      <c r="AP131" s="22" t="s">
        <v>567</v>
      </c>
      <c r="AQ131" s="23">
        <v>35</v>
      </c>
      <c r="AR131" s="23">
        <v>25</v>
      </c>
      <c r="AS131" s="18" t="s">
        <v>75</v>
      </c>
      <c r="AT131" s="18" t="s">
        <v>69</v>
      </c>
      <c r="AU131" s="18" t="s">
        <v>69</v>
      </c>
      <c r="AV131" s="18" t="s">
        <v>87</v>
      </c>
      <c r="AW131" s="24" t="s">
        <v>69</v>
      </c>
      <c r="AX131" s="18" t="s">
        <v>75</v>
      </c>
      <c r="AY131" s="18" t="s">
        <v>75</v>
      </c>
      <c r="AZ131" s="18" t="s">
        <v>75</v>
      </c>
      <c r="BA131" s="18" t="s">
        <v>69</v>
      </c>
      <c r="BB131" s="18" t="s">
        <v>69</v>
      </c>
      <c r="BC131" s="18" t="s">
        <v>69</v>
      </c>
      <c r="BD131" s="18" t="s">
        <v>69</v>
      </c>
      <c r="BE131" s="18" t="s">
        <v>72</v>
      </c>
      <c r="BF131" s="18">
        <v>1</v>
      </c>
      <c r="BG131" s="25" t="s">
        <v>132</v>
      </c>
    </row>
    <row r="132" spans="1:59" ht="28.5" customHeight="1">
      <c r="A132" s="11">
        <v>128</v>
      </c>
      <c r="B132" s="11" t="s">
        <v>63</v>
      </c>
      <c r="C132" s="12" t="s">
        <v>568</v>
      </c>
      <c r="D132" s="26" t="s">
        <v>569</v>
      </c>
      <c r="E132" s="13">
        <v>1962</v>
      </c>
      <c r="F132" s="13">
        <v>1962</v>
      </c>
      <c r="G132" s="11" t="s">
        <v>66</v>
      </c>
      <c r="H132" s="14" t="s">
        <v>67</v>
      </c>
      <c r="I132" s="15">
        <v>4</v>
      </c>
      <c r="J132" s="15">
        <v>4</v>
      </c>
      <c r="K132" s="11">
        <v>4</v>
      </c>
      <c r="L132" s="11">
        <v>0</v>
      </c>
      <c r="M132" s="15">
        <f t="shared" si="5"/>
        <v>64</v>
      </c>
      <c r="N132" s="11">
        <v>64</v>
      </c>
      <c r="O132" s="15">
        <v>0</v>
      </c>
      <c r="P132" s="16">
        <f t="shared" si="9"/>
        <v>3814.3</v>
      </c>
      <c r="Q132" s="17">
        <v>2839.4</v>
      </c>
      <c r="R132" s="17">
        <v>0</v>
      </c>
      <c r="S132" s="17">
        <v>754.3</v>
      </c>
      <c r="T132" s="17">
        <v>0</v>
      </c>
      <c r="U132" s="11">
        <v>220.6</v>
      </c>
      <c r="V132" s="38">
        <v>0</v>
      </c>
      <c r="W132" s="39">
        <v>0</v>
      </c>
      <c r="X132" s="38">
        <f t="shared" si="6"/>
        <v>974.9</v>
      </c>
      <c r="Y132" s="18" t="s">
        <v>570</v>
      </c>
      <c r="Z132" s="19">
        <v>2465</v>
      </c>
      <c r="AA132" s="57">
        <v>895</v>
      </c>
      <c r="AB132" s="19">
        <f t="shared" si="10"/>
        <v>1570</v>
      </c>
      <c r="AC132" s="57">
        <f>290+109</f>
        <v>399</v>
      </c>
      <c r="AD132" s="19">
        <f t="shared" si="11"/>
        <v>1171</v>
      </c>
      <c r="AE132" s="18">
        <v>0</v>
      </c>
      <c r="AF132" s="18" t="s">
        <v>69</v>
      </c>
      <c r="AG132" s="18" t="s">
        <v>69</v>
      </c>
      <c r="AH132" s="18" t="s">
        <v>69</v>
      </c>
      <c r="AI132" s="18" t="s">
        <v>70</v>
      </c>
      <c r="AJ132" s="20" t="s">
        <v>71</v>
      </c>
      <c r="AK132" s="18" t="s">
        <v>72</v>
      </c>
      <c r="AL132" s="18" t="s">
        <v>69</v>
      </c>
      <c r="AM132" s="18" t="s">
        <v>321</v>
      </c>
      <c r="AN132" s="18">
        <v>1</v>
      </c>
      <c r="AO132" s="21" t="s">
        <v>130</v>
      </c>
      <c r="AP132" s="22" t="s">
        <v>141</v>
      </c>
      <c r="AQ132" s="23">
        <v>141</v>
      </c>
      <c r="AR132" s="23">
        <v>129</v>
      </c>
      <c r="AS132" s="18" t="s">
        <v>75</v>
      </c>
      <c r="AT132" s="18" t="s">
        <v>69</v>
      </c>
      <c r="AU132" s="18" t="s">
        <v>75</v>
      </c>
      <c r="AV132" s="18" t="s">
        <v>76</v>
      </c>
      <c r="AW132" s="24">
        <v>1500</v>
      </c>
      <c r="AX132" s="18" t="s">
        <v>75</v>
      </c>
      <c r="AY132" s="18" t="s">
        <v>75</v>
      </c>
      <c r="AZ132" s="18" t="s">
        <v>75</v>
      </c>
      <c r="BA132" s="18" t="s">
        <v>69</v>
      </c>
      <c r="BB132" s="18" t="s">
        <v>69</v>
      </c>
      <c r="BC132" s="18" t="s">
        <v>69</v>
      </c>
      <c r="BD132" s="18" t="s">
        <v>72</v>
      </c>
      <c r="BE132" s="18" t="s">
        <v>72</v>
      </c>
      <c r="BF132" s="18">
        <v>1</v>
      </c>
      <c r="BG132" s="25" t="s">
        <v>186</v>
      </c>
    </row>
    <row r="133" spans="1:59" ht="28.5" customHeight="1">
      <c r="A133" s="11">
        <v>129</v>
      </c>
      <c r="B133" s="11" t="s">
        <v>63</v>
      </c>
      <c r="C133" s="12" t="s">
        <v>568</v>
      </c>
      <c r="D133" s="26" t="s">
        <v>571</v>
      </c>
      <c r="E133" s="13">
        <v>1964</v>
      </c>
      <c r="F133" s="13">
        <v>1964</v>
      </c>
      <c r="G133" s="11" t="s">
        <v>244</v>
      </c>
      <c r="H133" s="14" t="s">
        <v>67</v>
      </c>
      <c r="I133" s="15">
        <v>5</v>
      </c>
      <c r="J133" s="15">
        <v>5</v>
      </c>
      <c r="K133" s="11">
        <v>2</v>
      </c>
      <c r="L133" s="11">
        <v>0</v>
      </c>
      <c r="M133" s="15">
        <f t="shared" ref="M133:M158" si="12">N133+O133</f>
        <v>40</v>
      </c>
      <c r="N133" s="11">
        <v>40</v>
      </c>
      <c r="O133" s="15">
        <v>0</v>
      </c>
      <c r="P133" s="16">
        <f t="shared" si="9"/>
        <v>1752.0999920000002</v>
      </c>
      <c r="Q133" s="17">
        <v>1584.8999920000001</v>
      </c>
      <c r="R133" s="17">
        <v>0</v>
      </c>
      <c r="S133" s="17">
        <v>41.6</v>
      </c>
      <c r="T133" s="17">
        <v>0</v>
      </c>
      <c r="U133" s="11">
        <v>125.6</v>
      </c>
      <c r="V133" s="38">
        <v>0</v>
      </c>
      <c r="W133" s="39">
        <v>0</v>
      </c>
      <c r="X133" s="38">
        <f t="shared" si="6"/>
        <v>167.2</v>
      </c>
      <c r="Y133" s="18" t="s">
        <v>572</v>
      </c>
      <c r="Z133" s="19">
        <v>2575.6999999999998</v>
      </c>
      <c r="AA133" s="57">
        <v>445</v>
      </c>
      <c r="AB133" s="19">
        <f t="shared" si="10"/>
        <v>2130.6999999999998</v>
      </c>
      <c r="AC133" s="57">
        <f>205+62</f>
        <v>267</v>
      </c>
      <c r="AD133" s="19">
        <f t="shared" si="11"/>
        <v>1863.6999999999998</v>
      </c>
      <c r="AE133" s="18">
        <v>20</v>
      </c>
      <c r="AF133" s="18" t="s">
        <v>69</v>
      </c>
      <c r="AG133" s="18" t="s">
        <v>69</v>
      </c>
      <c r="AH133" s="18" t="s">
        <v>69</v>
      </c>
      <c r="AI133" s="18" t="s">
        <v>70</v>
      </c>
      <c r="AJ133" s="20" t="s">
        <v>71</v>
      </c>
      <c r="AK133" s="18" t="s">
        <v>72</v>
      </c>
      <c r="AL133" s="18" t="s">
        <v>69</v>
      </c>
      <c r="AM133" s="18" t="s">
        <v>321</v>
      </c>
      <c r="AN133" s="18">
        <v>1</v>
      </c>
      <c r="AO133" s="21" t="s">
        <v>259</v>
      </c>
      <c r="AP133" s="22" t="s">
        <v>453</v>
      </c>
      <c r="AQ133" s="23">
        <v>79</v>
      </c>
      <c r="AR133" s="23">
        <v>67</v>
      </c>
      <c r="AS133" s="18" t="s">
        <v>75</v>
      </c>
      <c r="AT133" s="18" t="s">
        <v>69</v>
      </c>
      <c r="AU133" s="18" t="s">
        <v>75</v>
      </c>
      <c r="AV133" s="18" t="s">
        <v>76</v>
      </c>
      <c r="AW133" s="24">
        <v>1500</v>
      </c>
      <c r="AX133" s="18" t="s">
        <v>75</v>
      </c>
      <c r="AY133" s="18" t="s">
        <v>75</v>
      </c>
      <c r="AZ133" s="18" t="s">
        <v>75</v>
      </c>
      <c r="BA133" s="18" t="s">
        <v>69</v>
      </c>
      <c r="BB133" s="18" t="s">
        <v>69</v>
      </c>
      <c r="BC133" s="18" t="s">
        <v>69</v>
      </c>
      <c r="BD133" s="18" t="s">
        <v>69</v>
      </c>
      <c r="BE133" s="18" t="s">
        <v>72</v>
      </c>
      <c r="BF133" s="18">
        <v>1</v>
      </c>
      <c r="BG133" s="25" t="s">
        <v>88</v>
      </c>
    </row>
    <row r="134" spans="1:59" ht="28.5" customHeight="1">
      <c r="A134" s="11">
        <v>130</v>
      </c>
      <c r="B134" s="11" t="s">
        <v>63</v>
      </c>
      <c r="C134" s="12" t="s">
        <v>568</v>
      </c>
      <c r="D134" s="26" t="s">
        <v>573</v>
      </c>
      <c r="E134" s="13">
        <v>1967</v>
      </c>
      <c r="F134" s="13">
        <v>1967</v>
      </c>
      <c r="G134" s="11" t="s">
        <v>66</v>
      </c>
      <c r="H134" s="14" t="s">
        <v>67</v>
      </c>
      <c r="I134" s="15">
        <v>5</v>
      </c>
      <c r="J134" s="15">
        <v>5</v>
      </c>
      <c r="K134" s="11">
        <v>6</v>
      </c>
      <c r="L134" s="11">
        <v>0</v>
      </c>
      <c r="M134" s="15">
        <f t="shared" si="12"/>
        <v>100</v>
      </c>
      <c r="N134" s="11">
        <v>100</v>
      </c>
      <c r="O134" s="15">
        <v>0</v>
      </c>
      <c r="P134" s="16">
        <f t="shared" si="9"/>
        <v>5778.5</v>
      </c>
      <c r="Q134" s="17">
        <v>4500.3</v>
      </c>
      <c r="R134" s="17">
        <v>0</v>
      </c>
      <c r="S134" s="17">
        <v>883.2</v>
      </c>
      <c r="T134" s="17">
        <v>0</v>
      </c>
      <c r="U134" s="58">
        <v>395</v>
      </c>
      <c r="V134" s="38">
        <v>0</v>
      </c>
      <c r="W134" s="39">
        <v>0</v>
      </c>
      <c r="X134" s="38">
        <f t="shared" ref="X134:X158" si="13">S134+T134+U134+V134+W134</f>
        <v>1278.2</v>
      </c>
      <c r="Y134" s="18" t="s">
        <v>574</v>
      </c>
      <c r="Z134" s="19">
        <v>7048.7</v>
      </c>
      <c r="AA134" s="57">
        <v>1267</v>
      </c>
      <c r="AB134" s="19">
        <f t="shared" si="10"/>
        <v>5781.7</v>
      </c>
      <c r="AC134" s="57">
        <v>560</v>
      </c>
      <c r="AD134" s="19">
        <f t="shared" si="11"/>
        <v>5221.7</v>
      </c>
      <c r="AE134" s="18">
        <v>0</v>
      </c>
      <c r="AF134" s="18" t="s">
        <v>69</v>
      </c>
      <c r="AG134" s="18" t="s">
        <v>69</v>
      </c>
      <c r="AH134" s="18" t="s">
        <v>69</v>
      </c>
      <c r="AI134" s="18" t="s">
        <v>70</v>
      </c>
      <c r="AJ134" s="20" t="s">
        <v>71</v>
      </c>
      <c r="AK134" s="18" t="s">
        <v>72</v>
      </c>
      <c r="AL134" s="18" t="s">
        <v>69</v>
      </c>
      <c r="AM134" s="18" t="s">
        <v>575</v>
      </c>
      <c r="AN134" s="18">
        <v>1</v>
      </c>
      <c r="AO134" s="21" t="s">
        <v>285</v>
      </c>
      <c r="AP134" s="22" t="s">
        <v>576</v>
      </c>
      <c r="AQ134" s="23">
        <v>223</v>
      </c>
      <c r="AR134" s="23">
        <v>199</v>
      </c>
      <c r="AS134" s="18" t="s">
        <v>75</v>
      </c>
      <c r="AT134" s="18" t="s">
        <v>69</v>
      </c>
      <c r="AU134" s="18" t="s">
        <v>75</v>
      </c>
      <c r="AV134" s="18" t="s">
        <v>76</v>
      </c>
      <c r="AW134" s="24">
        <v>1500</v>
      </c>
      <c r="AX134" s="18" t="s">
        <v>75</v>
      </c>
      <c r="AY134" s="18" t="s">
        <v>75</v>
      </c>
      <c r="AZ134" s="18" t="s">
        <v>75</v>
      </c>
      <c r="BA134" s="18" t="s">
        <v>69</v>
      </c>
      <c r="BB134" s="18" t="s">
        <v>69</v>
      </c>
      <c r="BC134" s="18" t="s">
        <v>69</v>
      </c>
      <c r="BD134" s="18" t="s">
        <v>69</v>
      </c>
      <c r="BE134" s="18" t="s">
        <v>72</v>
      </c>
      <c r="BF134" s="18">
        <v>1</v>
      </c>
      <c r="BG134" s="25" t="s">
        <v>88</v>
      </c>
    </row>
    <row r="135" spans="1:59" ht="28.5" customHeight="1">
      <c r="A135" s="11">
        <v>131</v>
      </c>
      <c r="B135" s="11" t="s">
        <v>63</v>
      </c>
      <c r="C135" s="27" t="s">
        <v>568</v>
      </c>
      <c r="D135" s="28" t="s">
        <v>508</v>
      </c>
      <c r="E135" s="29">
        <v>1968</v>
      </c>
      <c r="F135" s="29">
        <v>1968</v>
      </c>
      <c r="G135" s="14" t="s">
        <v>418</v>
      </c>
      <c r="H135" s="14" t="s">
        <v>67</v>
      </c>
      <c r="I135" s="30">
        <v>5</v>
      </c>
      <c r="J135" s="30">
        <v>5</v>
      </c>
      <c r="K135" s="14">
        <v>4</v>
      </c>
      <c r="L135" s="11">
        <v>0</v>
      </c>
      <c r="M135" s="15">
        <f t="shared" si="12"/>
        <v>61</v>
      </c>
      <c r="N135" s="14">
        <v>60</v>
      </c>
      <c r="O135" s="30">
        <v>1</v>
      </c>
      <c r="P135" s="16">
        <f t="shared" si="9"/>
        <v>3664.9</v>
      </c>
      <c r="Q135" s="16">
        <v>2647.5</v>
      </c>
      <c r="R135" s="16">
        <v>60.5</v>
      </c>
      <c r="S135" s="16">
        <v>682.5</v>
      </c>
      <c r="T135" s="16">
        <v>0</v>
      </c>
      <c r="U135" s="14">
        <v>274.39999999999998</v>
      </c>
      <c r="V135" s="43">
        <v>0</v>
      </c>
      <c r="W135" s="29">
        <v>0</v>
      </c>
      <c r="X135" s="38">
        <f t="shared" si="13"/>
        <v>956.9</v>
      </c>
      <c r="Y135" s="18" t="s">
        <v>577</v>
      </c>
      <c r="Z135" s="19">
        <v>2476.9</v>
      </c>
      <c r="AA135" s="19">
        <v>713</v>
      </c>
      <c r="AB135" s="19">
        <f t="shared" si="10"/>
        <v>1763.9</v>
      </c>
      <c r="AC135" s="19">
        <v>405</v>
      </c>
      <c r="AD135" s="19">
        <f t="shared" si="11"/>
        <v>1358.9</v>
      </c>
      <c r="AE135" s="18">
        <v>0</v>
      </c>
      <c r="AF135" s="18" t="s">
        <v>69</v>
      </c>
      <c r="AG135" s="18" t="s">
        <v>69</v>
      </c>
      <c r="AH135" s="18" t="s">
        <v>69</v>
      </c>
      <c r="AI135" s="18" t="s">
        <v>70</v>
      </c>
      <c r="AJ135" s="20" t="s">
        <v>71</v>
      </c>
      <c r="AK135" s="18" t="s">
        <v>69</v>
      </c>
      <c r="AL135" s="18" t="s">
        <v>69</v>
      </c>
      <c r="AM135" s="18" t="s">
        <v>578</v>
      </c>
      <c r="AN135" s="24">
        <v>5</v>
      </c>
      <c r="AO135" s="21" t="s">
        <v>579</v>
      </c>
      <c r="AP135" s="22" t="s">
        <v>580</v>
      </c>
      <c r="AQ135" s="32">
        <v>142</v>
      </c>
      <c r="AR135" s="32">
        <v>129</v>
      </c>
      <c r="AS135" s="18" t="s">
        <v>75</v>
      </c>
      <c r="AT135" s="18" t="s">
        <v>69</v>
      </c>
      <c r="AU135" s="18" t="s">
        <v>75</v>
      </c>
      <c r="AV135" s="18" t="s">
        <v>76</v>
      </c>
      <c r="AW135" s="24">
        <v>1500</v>
      </c>
      <c r="AX135" s="18" t="s">
        <v>75</v>
      </c>
      <c r="AY135" s="18" t="s">
        <v>75</v>
      </c>
      <c r="AZ135" s="18" t="s">
        <v>75</v>
      </c>
      <c r="BA135" s="18" t="s">
        <v>69</v>
      </c>
      <c r="BB135" s="18" t="s">
        <v>69</v>
      </c>
      <c r="BC135" s="18" t="s">
        <v>69</v>
      </c>
      <c r="BD135" s="18" t="s">
        <v>72</v>
      </c>
      <c r="BE135" s="18" t="s">
        <v>72</v>
      </c>
      <c r="BF135" s="24">
        <v>1</v>
      </c>
      <c r="BG135" s="33" t="s">
        <v>88</v>
      </c>
    </row>
    <row r="136" spans="1:59" ht="28.5" customHeight="1">
      <c r="A136" s="11">
        <v>132</v>
      </c>
      <c r="B136" s="11" t="s">
        <v>63</v>
      </c>
      <c r="C136" s="27" t="s">
        <v>581</v>
      </c>
      <c r="D136" s="28" t="s">
        <v>355</v>
      </c>
      <c r="E136" s="29">
        <v>1986</v>
      </c>
      <c r="F136" s="29">
        <v>1986</v>
      </c>
      <c r="G136" s="11" t="s">
        <v>66</v>
      </c>
      <c r="H136" s="14" t="s">
        <v>67</v>
      </c>
      <c r="I136" s="30">
        <v>5</v>
      </c>
      <c r="J136" s="30">
        <v>5</v>
      </c>
      <c r="K136" s="14">
        <v>14</v>
      </c>
      <c r="L136" s="11">
        <v>0</v>
      </c>
      <c r="M136" s="15">
        <f t="shared" si="12"/>
        <v>203</v>
      </c>
      <c r="N136" s="14">
        <v>203</v>
      </c>
      <c r="O136" s="15">
        <v>0</v>
      </c>
      <c r="P136" s="16">
        <f t="shared" ref="P136:P154" si="14">Q136+R136+X136</f>
        <v>14451.3</v>
      </c>
      <c r="Q136" s="16">
        <v>11510.5</v>
      </c>
      <c r="R136" s="17">
        <v>0</v>
      </c>
      <c r="S136" s="17">
        <v>1864.8</v>
      </c>
      <c r="T136" s="17">
        <v>0</v>
      </c>
      <c r="U136" s="14">
        <v>975.7</v>
      </c>
      <c r="V136" s="43">
        <v>100.3</v>
      </c>
      <c r="W136" s="29">
        <v>0</v>
      </c>
      <c r="X136" s="38">
        <f t="shared" si="13"/>
        <v>2940.8</v>
      </c>
      <c r="Y136" s="18" t="s">
        <v>582</v>
      </c>
      <c r="Z136" s="19">
        <v>10119.799999999999</v>
      </c>
      <c r="AA136" s="19">
        <v>3008</v>
      </c>
      <c r="AB136" s="19">
        <f t="shared" si="10"/>
        <v>7111.7999999999993</v>
      </c>
      <c r="AC136" s="19">
        <f>1302+116</f>
        <v>1418</v>
      </c>
      <c r="AD136" s="19">
        <f t="shared" si="11"/>
        <v>5693.7999999999993</v>
      </c>
      <c r="AE136" s="24">
        <v>100</v>
      </c>
      <c r="AF136" s="18" t="s">
        <v>69</v>
      </c>
      <c r="AG136" s="18" t="s">
        <v>69</v>
      </c>
      <c r="AH136" s="18" t="s">
        <v>69</v>
      </c>
      <c r="AI136" s="18" t="s">
        <v>70</v>
      </c>
      <c r="AJ136" s="20" t="s">
        <v>71</v>
      </c>
      <c r="AK136" s="18" t="s">
        <v>69</v>
      </c>
      <c r="AL136" s="18" t="s">
        <v>69</v>
      </c>
      <c r="AM136" s="18" t="s">
        <v>583</v>
      </c>
      <c r="AN136" s="24">
        <v>5</v>
      </c>
      <c r="AO136" s="21" t="s">
        <v>584</v>
      </c>
      <c r="AP136" s="41">
        <v>41358</v>
      </c>
      <c r="AQ136" s="23">
        <v>515</v>
      </c>
      <c r="AR136" s="32">
        <v>455</v>
      </c>
      <c r="AS136" s="18" t="s">
        <v>75</v>
      </c>
      <c r="AT136" s="18" t="s">
        <v>69</v>
      </c>
      <c r="AU136" s="18" t="s">
        <v>75</v>
      </c>
      <c r="AV136" s="18" t="s">
        <v>178</v>
      </c>
      <c r="AW136" s="24">
        <v>1500</v>
      </c>
      <c r="AX136" s="18" t="s">
        <v>75</v>
      </c>
      <c r="AY136" s="18" t="s">
        <v>75</v>
      </c>
      <c r="AZ136" s="18" t="s">
        <v>75</v>
      </c>
      <c r="BA136" s="18" t="s">
        <v>69</v>
      </c>
      <c r="BB136" s="18" t="s">
        <v>69</v>
      </c>
      <c r="BC136" s="18" t="s">
        <v>69</v>
      </c>
      <c r="BD136" s="18" t="s">
        <v>69</v>
      </c>
      <c r="BE136" s="18" t="s">
        <v>72</v>
      </c>
      <c r="BF136" s="24"/>
      <c r="BG136" s="33"/>
    </row>
    <row r="137" spans="1:59" ht="28.5" customHeight="1">
      <c r="A137" s="11">
        <v>133</v>
      </c>
      <c r="B137" s="11" t="s">
        <v>63</v>
      </c>
      <c r="C137" s="12" t="s">
        <v>585</v>
      </c>
      <c r="D137" s="26" t="s">
        <v>586</v>
      </c>
      <c r="E137" s="13" t="s">
        <v>159</v>
      </c>
      <c r="F137" s="13" t="s">
        <v>159</v>
      </c>
      <c r="G137" s="11" t="s">
        <v>66</v>
      </c>
      <c r="H137" s="14" t="s">
        <v>67</v>
      </c>
      <c r="I137" s="15">
        <v>3</v>
      </c>
      <c r="J137" s="15">
        <v>3</v>
      </c>
      <c r="K137" s="11">
        <v>2</v>
      </c>
      <c r="L137" s="11">
        <v>0</v>
      </c>
      <c r="M137" s="15">
        <f t="shared" si="12"/>
        <v>11</v>
      </c>
      <c r="N137" s="11">
        <v>8</v>
      </c>
      <c r="O137" s="15">
        <v>3</v>
      </c>
      <c r="P137" s="16">
        <f t="shared" si="14"/>
        <v>1450.1999999999998</v>
      </c>
      <c r="Q137" s="17">
        <v>593.6</v>
      </c>
      <c r="R137" s="17">
        <v>259</v>
      </c>
      <c r="S137" s="17">
        <v>44.4</v>
      </c>
      <c r="T137" s="17">
        <v>432.2</v>
      </c>
      <c r="U137" s="58">
        <v>121</v>
      </c>
      <c r="V137" s="38">
        <v>0</v>
      </c>
      <c r="W137" s="39">
        <v>0</v>
      </c>
      <c r="X137" s="38">
        <f t="shared" si="13"/>
        <v>597.59999999999991</v>
      </c>
      <c r="Y137" s="18" t="s">
        <v>587</v>
      </c>
      <c r="Z137" s="19">
        <v>853.3</v>
      </c>
      <c r="AA137" s="57">
        <v>399</v>
      </c>
      <c r="AB137" s="19">
        <f t="shared" si="10"/>
        <v>454.29999999999995</v>
      </c>
      <c r="AC137" s="57">
        <v>211</v>
      </c>
      <c r="AD137" s="19">
        <f t="shared" si="11"/>
        <v>243.29999999999995</v>
      </c>
      <c r="AE137" s="18">
        <v>0</v>
      </c>
      <c r="AF137" s="18" t="s">
        <v>69</v>
      </c>
      <c r="AG137" s="18" t="s">
        <v>69</v>
      </c>
      <c r="AH137" s="18" t="s">
        <v>69</v>
      </c>
      <c r="AI137" s="18" t="s">
        <v>70</v>
      </c>
      <c r="AJ137" s="20" t="s">
        <v>71</v>
      </c>
      <c r="AK137" s="18" t="s">
        <v>69</v>
      </c>
      <c r="AL137" s="18" t="s">
        <v>69</v>
      </c>
      <c r="AM137" s="18" t="s">
        <v>69</v>
      </c>
      <c r="AN137" s="18">
        <v>5</v>
      </c>
      <c r="AO137" s="21" t="s">
        <v>103</v>
      </c>
      <c r="AP137" s="22" t="s">
        <v>588</v>
      </c>
      <c r="AQ137" s="23">
        <v>26</v>
      </c>
      <c r="AR137" s="23">
        <v>21</v>
      </c>
      <c r="AS137" s="18" t="s">
        <v>75</v>
      </c>
      <c r="AT137" s="18" t="s">
        <v>69</v>
      </c>
      <c r="AU137" s="18" t="s">
        <v>75</v>
      </c>
      <c r="AV137" s="18" t="s">
        <v>76</v>
      </c>
      <c r="AW137" s="24">
        <v>1500</v>
      </c>
      <c r="AX137" s="18" t="s">
        <v>75</v>
      </c>
      <c r="AY137" s="18" t="s">
        <v>75</v>
      </c>
      <c r="AZ137" s="18" t="s">
        <v>75</v>
      </c>
      <c r="BA137" s="18" t="s">
        <v>69</v>
      </c>
      <c r="BB137" s="18" t="s">
        <v>69</v>
      </c>
      <c r="BC137" s="18" t="s">
        <v>69</v>
      </c>
      <c r="BD137" s="18" t="s">
        <v>69</v>
      </c>
      <c r="BE137" s="18" t="s">
        <v>72</v>
      </c>
      <c r="BF137" s="18">
        <v>1</v>
      </c>
      <c r="BG137" s="25" t="s">
        <v>132</v>
      </c>
    </row>
    <row r="138" spans="1:59" s="42" customFormat="1" ht="28.5" customHeight="1">
      <c r="A138" s="11">
        <v>134</v>
      </c>
      <c r="B138" s="11" t="s">
        <v>63</v>
      </c>
      <c r="C138" s="12" t="s">
        <v>585</v>
      </c>
      <c r="D138" s="26" t="s">
        <v>589</v>
      </c>
      <c r="E138" s="13">
        <v>1917</v>
      </c>
      <c r="F138" s="13">
        <v>1917</v>
      </c>
      <c r="G138" s="11" t="s">
        <v>66</v>
      </c>
      <c r="H138" s="14" t="s">
        <v>67</v>
      </c>
      <c r="I138" s="15">
        <v>4</v>
      </c>
      <c r="J138" s="15">
        <v>4</v>
      </c>
      <c r="K138" s="11">
        <v>3</v>
      </c>
      <c r="L138" s="11">
        <v>0</v>
      </c>
      <c r="M138" s="15">
        <f t="shared" si="12"/>
        <v>39</v>
      </c>
      <c r="N138" s="11">
        <v>32</v>
      </c>
      <c r="O138" s="15">
        <v>7</v>
      </c>
      <c r="P138" s="16">
        <f t="shared" si="14"/>
        <v>3229.9</v>
      </c>
      <c r="Q138" s="17">
        <v>1660.9</v>
      </c>
      <c r="R138" s="17">
        <v>585.4</v>
      </c>
      <c r="S138" s="17">
        <f>22+1.9</f>
        <v>23.9</v>
      </c>
      <c r="T138" s="17">
        <v>744.5</v>
      </c>
      <c r="U138" s="11">
        <v>215.2</v>
      </c>
      <c r="V138" s="38">
        <v>0</v>
      </c>
      <c r="W138" s="39">
        <v>0</v>
      </c>
      <c r="X138" s="38">
        <f t="shared" si="13"/>
        <v>983.59999999999991</v>
      </c>
      <c r="Y138" s="18" t="s">
        <v>590</v>
      </c>
      <c r="Z138" s="19">
        <v>1706.7</v>
      </c>
      <c r="AA138" s="57">
        <v>1048</v>
      </c>
      <c r="AB138" s="19">
        <f t="shared" si="10"/>
        <v>658.7</v>
      </c>
      <c r="AC138" s="57">
        <v>461</v>
      </c>
      <c r="AD138" s="19">
        <f t="shared" si="11"/>
        <v>197.70000000000005</v>
      </c>
      <c r="AE138" s="18">
        <v>0</v>
      </c>
      <c r="AF138" s="18" t="s">
        <v>69</v>
      </c>
      <c r="AG138" s="18" t="s">
        <v>69</v>
      </c>
      <c r="AH138" s="18" t="s">
        <v>69</v>
      </c>
      <c r="AI138" s="18" t="s">
        <v>70</v>
      </c>
      <c r="AJ138" s="20" t="s">
        <v>71</v>
      </c>
      <c r="AK138" s="18" t="s">
        <v>69</v>
      </c>
      <c r="AL138" s="18" t="s">
        <v>69</v>
      </c>
      <c r="AM138" s="18" t="s">
        <v>591</v>
      </c>
      <c r="AN138" s="18">
        <v>5</v>
      </c>
      <c r="AO138" s="21" t="s">
        <v>111</v>
      </c>
      <c r="AP138" s="22" t="s">
        <v>592</v>
      </c>
      <c r="AQ138" s="23">
        <v>75</v>
      </c>
      <c r="AR138" s="23">
        <v>66</v>
      </c>
      <c r="AS138" s="18" t="s">
        <v>75</v>
      </c>
      <c r="AT138" s="18" t="s">
        <v>69</v>
      </c>
      <c r="AU138" s="18" t="s">
        <v>75</v>
      </c>
      <c r="AV138" s="18" t="s">
        <v>76</v>
      </c>
      <c r="AW138" s="24">
        <v>1500</v>
      </c>
      <c r="AX138" s="18" t="s">
        <v>75</v>
      </c>
      <c r="AY138" s="18" t="s">
        <v>75</v>
      </c>
      <c r="AZ138" s="18" t="s">
        <v>75</v>
      </c>
      <c r="BA138" s="18" t="s">
        <v>69</v>
      </c>
      <c r="BB138" s="18" t="s">
        <v>69</v>
      </c>
      <c r="BC138" s="18" t="s">
        <v>69</v>
      </c>
      <c r="BD138" s="18" t="s">
        <v>69</v>
      </c>
      <c r="BE138" s="18" t="s">
        <v>69</v>
      </c>
      <c r="BF138" s="18">
        <v>1</v>
      </c>
      <c r="BG138" s="25" t="s">
        <v>132</v>
      </c>
    </row>
    <row r="139" spans="1:59" s="42" customFormat="1" ht="28.5" customHeight="1">
      <c r="A139" s="11">
        <v>135</v>
      </c>
      <c r="B139" s="11" t="s">
        <v>63</v>
      </c>
      <c r="C139" s="12" t="s">
        <v>585</v>
      </c>
      <c r="D139" s="26" t="s">
        <v>437</v>
      </c>
      <c r="E139" s="13" t="s">
        <v>159</v>
      </c>
      <c r="F139" s="13" t="s">
        <v>159</v>
      </c>
      <c r="G139" s="11" t="s">
        <v>66</v>
      </c>
      <c r="H139" s="14" t="s">
        <v>67</v>
      </c>
      <c r="I139" s="15">
        <v>2</v>
      </c>
      <c r="J139" s="15">
        <v>2</v>
      </c>
      <c r="K139" s="11">
        <v>1</v>
      </c>
      <c r="L139" s="11">
        <v>0</v>
      </c>
      <c r="M139" s="15">
        <f t="shared" si="12"/>
        <v>11</v>
      </c>
      <c r="N139" s="11">
        <v>7</v>
      </c>
      <c r="O139" s="15">
        <v>4</v>
      </c>
      <c r="P139" s="16">
        <f t="shared" si="14"/>
        <v>2432.4</v>
      </c>
      <c r="Q139" s="17">
        <v>420.9</v>
      </c>
      <c r="R139" s="17">
        <v>1233</v>
      </c>
      <c r="S139" s="17">
        <v>0</v>
      </c>
      <c r="T139" s="17">
        <v>717.6</v>
      </c>
      <c r="U139" s="11">
        <v>60.9</v>
      </c>
      <c r="V139" s="38">
        <v>0</v>
      </c>
      <c r="W139" s="39">
        <v>0</v>
      </c>
      <c r="X139" s="38">
        <f t="shared" si="13"/>
        <v>778.5</v>
      </c>
      <c r="Y139" s="18" t="s">
        <v>593</v>
      </c>
      <c r="Z139" s="19">
        <v>1103.9000000000001</v>
      </c>
      <c r="AA139" s="57">
        <v>1015</v>
      </c>
      <c r="AB139" s="19">
        <f t="shared" si="10"/>
        <v>88.900000000000091</v>
      </c>
      <c r="AC139" s="57">
        <v>0</v>
      </c>
      <c r="AD139" s="19">
        <f t="shared" si="11"/>
        <v>88.900000000000091</v>
      </c>
      <c r="AE139" s="18">
        <v>0</v>
      </c>
      <c r="AF139" s="18" t="s">
        <v>69</v>
      </c>
      <c r="AG139" s="18" t="s">
        <v>69</v>
      </c>
      <c r="AH139" s="18" t="s">
        <v>69</v>
      </c>
      <c r="AI139" s="18" t="s">
        <v>70</v>
      </c>
      <c r="AJ139" s="20" t="s">
        <v>161</v>
      </c>
      <c r="AK139" s="18" t="s">
        <v>69</v>
      </c>
      <c r="AL139" s="18" t="s">
        <v>69</v>
      </c>
      <c r="AM139" s="18" t="s">
        <v>69</v>
      </c>
      <c r="AN139" s="18">
        <v>5</v>
      </c>
      <c r="AO139" s="21" t="s">
        <v>285</v>
      </c>
      <c r="AP139" s="22" t="s">
        <v>436</v>
      </c>
      <c r="AQ139" s="23">
        <v>23</v>
      </c>
      <c r="AR139" s="23">
        <v>19</v>
      </c>
      <c r="AS139" s="18" t="s">
        <v>75</v>
      </c>
      <c r="AT139" s="18" t="s">
        <v>69</v>
      </c>
      <c r="AU139" s="18" t="s">
        <v>69</v>
      </c>
      <c r="AV139" s="18" t="s">
        <v>87</v>
      </c>
      <c r="AW139" s="24" t="s">
        <v>69</v>
      </c>
      <c r="AX139" s="18" t="s">
        <v>75</v>
      </c>
      <c r="AY139" s="18" t="s">
        <v>75</v>
      </c>
      <c r="AZ139" s="18" t="s">
        <v>75</v>
      </c>
      <c r="BA139" s="18" t="s">
        <v>69</v>
      </c>
      <c r="BB139" s="18" t="s">
        <v>69</v>
      </c>
      <c r="BC139" s="18" t="s">
        <v>69</v>
      </c>
      <c r="BD139" s="18" t="s">
        <v>69</v>
      </c>
      <c r="BE139" s="18" t="s">
        <v>72</v>
      </c>
      <c r="BF139" s="18">
        <v>1</v>
      </c>
      <c r="BG139" s="25" t="s">
        <v>132</v>
      </c>
    </row>
    <row r="140" spans="1:59" s="42" customFormat="1" ht="28.5" customHeight="1">
      <c r="A140" s="11">
        <v>136</v>
      </c>
      <c r="B140" s="11" t="s">
        <v>63</v>
      </c>
      <c r="C140" s="12" t="s">
        <v>585</v>
      </c>
      <c r="D140" s="26" t="s">
        <v>594</v>
      </c>
      <c r="E140" s="13" t="s">
        <v>159</v>
      </c>
      <c r="F140" s="13" t="s">
        <v>159</v>
      </c>
      <c r="G140" s="11" t="s">
        <v>66</v>
      </c>
      <c r="H140" s="14" t="s">
        <v>67</v>
      </c>
      <c r="I140" s="15">
        <v>3</v>
      </c>
      <c r="J140" s="15">
        <v>3</v>
      </c>
      <c r="K140" s="11">
        <v>2</v>
      </c>
      <c r="L140" s="11">
        <v>0</v>
      </c>
      <c r="M140" s="15">
        <f t="shared" si="12"/>
        <v>13</v>
      </c>
      <c r="N140" s="11">
        <v>11</v>
      </c>
      <c r="O140" s="15">
        <v>2</v>
      </c>
      <c r="P140" s="16">
        <f t="shared" si="14"/>
        <v>1040</v>
      </c>
      <c r="Q140" s="17">
        <v>453.6</v>
      </c>
      <c r="R140" s="17">
        <v>211.5</v>
      </c>
      <c r="S140" s="17">
        <v>0</v>
      </c>
      <c r="T140" s="17">
        <v>296.7</v>
      </c>
      <c r="U140" s="11">
        <v>78.2</v>
      </c>
      <c r="V140" s="38">
        <v>0</v>
      </c>
      <c r="W140" s="39">
        <v>0</v>
      </c>
      <c r="X140" s="38">
        <f t="shared" si="13"/>
        <v>374.9</v>
      </c>
      <c r="Y140" s="18" t="s">
        <v>595</v>
      </c>
      <c r="Z140" s="19">
        <v>676</v>
      </c>
      <c r="AA140" s="57">
        <v>319</v>
      </c>
      <c r="AB140" s="19">
        <f t="shared" si="10"/>
        <v>357</v>
      </c>
      <c r="AC140" s="57">
        <v>203</v>
      </c>
      <c r="AD140" s="19">
        <f t="shared" si="11"/>
        <v>154</v>
      </c>
      <c r="AE140" s="18">
        <v>0</v>
      </c>
      <c r="AF140" s="18" t="s">
        <v>69</v>
      </c>
      <c r="AG140" s="18" t="s">
        <v>69</v>
      </c>
      <c r="AH140" s="18" t="s">
        <v>69</v>
      </c>
      <c r="AI140" s="18" t="s">
        <v>70</v>
      </c>
      <c r="AJ140" s="20" t="s">
        <v>71</v>
      </c>
      <c r="AK140" s="18" t="s">
        <v>69</v>
      </c>
      <c r="AL140" s="18" t="s">
        <v>69</v>
      </c>
      <c r="AM140" s="18" t="s">
        <v>69</v>
      </c>
      <c r="AN140" s="18">
        <v>5</v>
      </c>
      <c r="AO140" s="21" t="s">
        <v>596</v>
      </c>
      <c r="AP140" s="22" t="s">
        <v>597</v>
      </c>
      <c r="AQ140" s="23">
        <v>18</v>
      </c>
      <c r="AR140" s="23">
        <v>13</v>
      </c>
      <c r="AS140" s="18" t="s">
        <v>75</v>
      </c>
      <c r="AT140" s="18" t="s">
        <v>69</v>
      </c>
      <c r="AU140" s="18" t="s">
        <v>75</v>
      </c>
      <c r="AV140" s="18" t="s">
        <v>118</v>
      </c>
      <c r="AW140" s="24">
        <v>1500</v>
      </c>
      <c r="AX140" s="18" t="s">
        <v>75</v>
      </c>
      <c r="AY140" s="18" t="s">
        <v>75</v>
      </c>
      <c r="AZ140" s="18" t="s">
        <v>75</v>
      </c>
      <c r="BA140" s="18" t="s">
        <v>69</v>
      </c>
      <c r="BB140" s="18" t="s">
        <v>69</v>
      </c>
      <c r="BC140" s="18" t="s">
        <v>69</v>
      </c>
      <c r="BD140" s="18" t="s">
        <v>69</v>
      </c>
      <c r="BE140" s="18" t="s">
        <v>69</v>
      </c>
      <c r="BF140" s="18">
        <v>1</v>
      </c>
      <c r="BG140" s="25" t="s">
        <v>132</v>
      </c>
    </row>
    <row r="141" spans="1:59" s="42" customFormat="1" ht="28.5" customHeight="1">
      <c r="A141" s="11">
        <v>137</v>
      </c>
      <c r="B141" s="11" t="s">
        <v>63</v>
      </c>
      <c r="C141" s="12" t="s">
        <v>598</v>
      </c>
      <c r="D141" s="26" t="s">
        <v>599</v>
      </c>
      <c r="E141" s="13">
        <v>1984</v>
      </c>
      <c r="F141" s="13">
        <v>1984</v>
      </c>
      <c r="G141" s="11" t="s">
        <v>66</v>
      </c>
      <c r="H141" s="14" t="s">
        <v>67</v>
      </c>
      <c r="I141" s="15">
        <v>5</v>
      </c>
      <c r="J141" s="15">
        <v>5</v>
      </c>
      <c r="K141" s="11">
        <v>4</v>
      </c>
      <c r="L141" s="11">
        <v>0</v>
      </c>
      <c r="M141" s="15">
        <f t="shared" si="12"/>
        <v>56</v>
      </c>
      <c r="N141" s="11">
        <v>55</v>
      </c>
      <c r="O141" s="15">
        <v>1</v>
      </c>
      <c r="P141" s="16">
        <f t="shared" si="14"/>
        <v>4043.3999900000003</v>
      </c>
      <c r="Q141" s="17">
        <v>2823.0999900000002</v>
      </c>
      <c r="R141" s="17">
        <v>129.4</v>
      </c>
      <c r="S141" s="17">
        <v>756.9</v>
      </c>
      <c r="T141" s="17">
        <v>0</v>
      </c>
      <c r="U141" s="58">
        <v>334</v>
      </c>
      <c r="V141" s="38">
        <v>0</v>
      </c>
      <c r="W141" s="39">
        <v>0</v>
      </c>
      <c r="X141" s="38">
        <f t="shared" si="13"/>
        <v>1090.9000000000001</v>
      </c>
      <c r="Y141" s="18" t="s">
        <v>600</v>
      </c>
      <c r="Z141" s="19">
        <v>3607.4</v>
      </c>
      <c r="AA141" s="57">
        <v>1079</v>
      </c>
      <c r="AB141" s="19">
        <f t="shared" si="10"/>
        <v>2528.4</v>
      </c>
      <c r="AC141" s="57">
        <v>498</v>
      </c>
      <c r="AD141" s="19">
        <f t="shared" si="11"/>
        <v>2030.4</v>
      </c>
      <c r="AE141" s="18">
        <v>180</v>
      </c>
      <c r="AF141" s="18" t="s">
        <v>69</v>
      </c>
      <c r="AG141" s="18" t="s">
        <v>69</v>
      </c>
      <c r="AH141" s="18" t="s">
        <v>69</v>
      </c>
      <c r="AI141" s="18" t="s">
        <v>70</v>
      </c>
      <c r="AJ141" s="20" t="s">
        <v>71</v>
      </c>
      <c r="AK141" s="18" t="s">
        <v>69</v>
      </c>
      <c r="AL141" s="18" t="s">
        <v>69</v>
      </c>
      <c r="AM141" s="18" t="s">
        <v>601</v>
      </c>
      <c r="AN141" s="18">
        <v>5</v>
      </c>
      <c r="AO141" s="21" t="s">
        <v>103</v>
      </c>
      <c r="AP141" s="22" t="s">
        <v>602</v>
      </c>
      <c r="AQ141" s="23">
        <v>150</v>
      </c>
      <c r="AR141" s="23">
        <v>139</v>
      </c>
      <c r="AS141" s="18" t="s">
        <v>75</v>
      </c>
      <c r="AT141" s="18" t="s">
        <v>69</v>
      </c>
      <c r="AU141" s="18" t="s">
        <v>75</v>
      </c>
      <c r="AV141" s="18" t="s">
        <v>76</v>
      </c>
      <c r="AW141" s="24">
        <v>1500</v>
      </c>
      <c r="AX141" s="18" t="s">
        <v>75</v>
      </c>
      <c r="AY141" s="18" t="s">
        <v>75</v>
      </c>
      <c r="AZ141" s="18" t="s">
        <v>75</v>
      </c>
      <c r="BA141" s="18" t="s">
        <v>69</v>
      </c>
      <c r="BB141" s="18" t="s">
        <v>69</v>
      </c>
      <c r="BC141" s="18" t="s">
        <v>69</v>
      </c>
      <c r="BD141" s="18" t="s">
        <v>72</v>
      </c>
      <c r="BE141" s="18" t="s">
        <v>72</v>
      </c>
      <c r="BF141" s="18">
        <v>1</v>
      </c>
      <c r="BG141" s="25" t="s">
        <v>77</v>
      </c>
    </row>
    <row r="142" spans="1:59" s="42" customFormat="1" ht="28.5" customHeight="1">
      <c r="A142" s="11">
        <v>138</v>
      </c>
      <c r="B142" s="11" t="s">
        <v>63</v>
      </c>
      <c r="C142" s="12" t="s">
        <v>603</v>
      </c>
      <c r="D142" s="26" t="s">
        <v>604</v>
      </c>
      <c r="E142" s="13">
        <v>1955</v>
      </c>
      <c r="F142" s="13">
        <v>1955</v>
      </c>
      <c r="G142" s="11" t="s">
        <v>66</v>
      </c>
      <c r="H142" s="14" t="s">
        <v>67</v>
      </c>
      <c r="I142" s="15">
        <v>1</v>
      </c>
      <c r="J142" s="15">
        <v>1</v>
      </c>
      <c r="K142" s="11" t="s">
        <v>80</v>
      </c>
      <c r="L142" s="11">
        <v>0</v>
      </c>
      <c r="M142" s="15">
        <f t="shared" si="12"/>
        <v>3</v>
      </c>
      <c r="N142" s="11">
        <v>3</v>
      </c>
      <c r="O142" s="15">
        <v>0</v>
      </c>
      <c r="P142" s="16">
        <f t="shared" si="14"/>
        <v>183.5</v>
      </c>
      <c r="Q142" s="17">
        <v>183.5</v>
      </c>
      <c r="R142" s="17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38">
        <f t="shared" si="13"/>
        <v>0</v>
      </c>
      <c r="Y142" s="18" t="s">
        <v>605</v>
      </c>
      <c r="Z142" s="19">
        <v>836.7</v>
      </c>
      <c r="AA142" s="57">
        <v>317</v>
      </c>
      <c r="AB142" s="19">
        <f t="shared" si="10"/>
        <v>519.70000000000005</v>
      </c>
      <c r="AC142" s="57">
        <v>36</v>
      </c>
      <c r="AD142" s="19">
        <f t="shared" si="11"/>
        <v>483.70000000000005</v>
      </c>
      <c r="AE142" s="18">
        <v>0</v>
      </c>
      <c r="AF142" s="18" t="s">
        <v>69</v>
      </c>
      <c r="AG142" s="18" t="s">
        <v>69</v>
      </c>
      <c r="AH142" s="18" t="s">
        <v>69</v>
      </c>
      <c r="AI142" s="18" t="s">
        <v>70</v>
      </c>
      <c r="AJ142" s="20" t="s">
        <v>84</v>
      </c>
      <c r="AK142" s="18" t="s">
        <v>69</v>
      </c>
      <c r="AL142" s="18" t="s">
        <v>69</v>
      </c>
      <c r="AM142" s="18" t="s">
        <v>69</v>
      </c>
      <c r="AN142" s="18">
        <v>6</v>
      </c>
      <c r="AO142" s="21" t="s">
        <v>85</v>
      </c>
      <c r="AP142" s="22" t="s">
        <v>606</v>
      </c>
      <c r="AQ142" s="23">
        <v>16</v>
      </c>
      <c r="AR142" s="23">
        <v>12</v>
      </c>
      <c r="AS142" s="18" t="s">
        <v>69</v>
      </c>
      <c r="AT142" s="18" t="s">
        <v>75</v>
      </c>
      <c r="AU142" s="18" t="s">
        <v>69</v>
      </c>
      <c r="AV142" s="18" t="s">
        <v>87</v>
      </c>
      <c r="AW142" s="24" t="s">
        <v>69</v>
      </c>
      <c r="AX142" s="18" t="s">
        <v>75</v>
      </c>
      <c r="AY142" s="18" t="s">
        <v>69</v>
      </c>
      <c r="AZ142" s="18" t="s">
        <v>75</v>
      </c>
      <c r="BA142" s="18" t="s">
        <v>69</v>
      </c>
      <c r="BB142" s="18" t="s">
        <v>69</v>
      </c>
      <c r="BC142" s="18" t="s">
        <v>69</v>
      </c>
      <c r="BD142" s="18" t="s">
        <v>69</v>
      </c>
      <c r="BE142" s="18" t="s">
        <v>72</v>
      </c>
      <c r="BF142" s="18">
        <v>1</v>
      </c>
      <c r="BG142" s="25" t="s">
        <v>88</v>
      </c>
    </row>
    <row r="143" spans="1:59" s="42" customFormat="1" ht="28.5" customHeight="1">
      <c r="A143" s="11">
        <v>139</v>
      </c>
      <c r="B143" s="11" t="s">
        <v>63</v>
      </c>
      <c r="C143" s="27" t="s">
        <v>607</v>
      </c>
      <c r="D143" s="28" t="s">
        <v>608</v>
      </c>
      <c r="E143" s="29">
        <v>1958</v>
      </c>
      <c r="F143" s="29">
        <v>1958</v>
      </c>
      <c r="G143" s="11" t="s">
        <v>66</v>
      </c>
      <c r="H143" s="14" t="s">
        <v>67</v>
      </c>
      <c r="I143" s="30">
        <v>2</v>
      </c>
      <c r="J143" s="30">
        <v>2</v>
      </c>
      <c r="K143" s="11">
        <v>1</v>
      </c>
      <c r="L143" s="11">
        <v>0</v>
      </c>
      <c r="M143" s="15">
        <f t="shared" si="12"/>
        <v>8</v>
      </c>
      <c r="N143" s="11">
        <v>8</v>
      </c>
      <c r="O143" s="15">
        <v>0</v>
      </c>
      <c r="P143" s="16">
        <f t="shared" si="14"/>
        <v>710.2</v>
      </c>
      <c r="Q143" s="16">
        <v>406.4</v>
      </c>
      <c r="R143" s="17">
        <v>0</v>
      </c>
      <c r="S143" s="17">
        <v>0</v>
      </c>
      <c r="T143" s="17">
        <v>264.8</v>
      </c>
      <c r="U143" s="58">
        <v>39</v>
      </c>
      <c r="V143" s="38">
        <v>0</v>
      </c>
      <c r="W143" s="39">
        <v>0</v>
      </c>
      <c r="X143" s="38">
        <f t="shared" si="13"/>
        <v>303.8</v>
      </c>
      <c r="Y143" s="18" t="s">
        <v>609</v>
      </c>
      <c r="Z143" s="19">
        <v>1129.0999999999999</v>
      </c>
      <c r="AA143" s="57">
        <v>290</v>
      </c>
      <c r="AB143" s="19">
        <f t="shared" si="10"/>
        <v>839.09999999999991</v>
      </c>
      <c r="AC143" s="57">
        <v>90</v>
      </c>
      <c r="AD143" s="19">
        <f t="shared" si="11"/>
        <v>749.09999999999991</v>
      </c>
      <c r="AE143" s="18">
        <v>0</v>
      </c>
      <c r="AF143" s="18" t="s">
        <v>69</v>
      </c>
      <c r="AG143" s="18" t="s">
        <v>69</v>
      </c>
      <c r="AH143" s="18" t="s">
        <v>69</v>
      </c>
      <c r="AI143" s="18" t="s">
        <v>70</v>
      </c>
      <c r="AJ143" s="20" t="s">
        <v>71</v>
      </c>
      <c r="AK143" s="18" t="s">
        <v>69</v>
      </c>
      <c r="AL143" s="18" t="s">
        <v>69</v>
      </c>
      <c r="AM143" s="18" t="s">
        <v>69</v>
      </c>
      <c r="AN143" s="18">
        <v>1</v>
      </c>
      <c r="AO143" s="21" t="s">
        <v>584</v>
      </c>
      <c r="AP143" s="22" t="s">
        <v>610</v>
      </c>
      <c r="AQ143" s="23">
        <v>20</v>
      </c>
      <c r="AR143" s="32">
        <v>20</v>
      </c>
      <c r="AS143" s="18" t="s">
        <v>75</v>
      </c>
      <c r="AT143" s="18" t="s">
        <v>69</v>
      </c>
      <c r="AU143" s="18" t="s">
        <v>75</v>
      </c>
      <c r="AV143" s="18" t="s">
        <v>76</v>
      </c>
      <c r="AW143" s="24">
        <v>1500</v>
      </c>
      <c r="AX143" s="18" t="s">
        <v>75</v>
      </c>
      <c r="AY143" s="18" t="s">
        <v>75</v>
      </c>
      <c r="AZ143" s="18" t="s">
        <v>75</v>
      </c>
      <c r="BA143" s="18" t="s">
        <v>69</v>
      </c>
      <c r="BB143" s="18" t="s">
        <v>69</v>
      </c>
      <c r="BC143" s="18" t="s">
        <v>69</v>
      </c>
      <c r="BD143" s="18" t="s">
        <v>69</v>
      </c>
      <c r="BE143" s="18" t="s">
        <v>72</v>
      </c>
      <c r="BF143" s="18">
        <v>1</v>
      </c>
      <c r="BG143" s="25" t="s">
        <v>88</v>
      </c>
    </row>
    <row r="144" spans="1:59" s="42" customFormat="1" ht="28.5" customHeight="1">
      <c r="A144" s="11">
        <v>140</v>
      </c>
      <c r="B144" s="11" t="s">
        <v>63</v>
      </c>
      <c r="C144" s="27" t="s">
        <v>611</v>
      </c>
      <c r="D144" s="28" t="s">
        <v>360</v>
      </c>
      <c r="E144" s="29">
        <v>1959</v>
      </c>
      <c r="F144" s="29">
        <v>1959</v>
      </c>
      <c r="G144" s="11" t="s">
        <v>66</v>
      </c>
      <c r="H144" s="14" t="s">
        <v>67</v>
      </c>
      <c r="I144" s="30">
        <v>2</v>
      </c>
      <c r="J144" s="30">
        <v>2</v>
      </c>
      <c r="K144" s="14">
        <v>1</v>
      </c>
      <c r="L144" s="11">
        <v>0</v>
      </c>
      <c r="M144" s="15">
        <f t="shared" si="12"/>
        <v>8</v>
      </c>
      <c r="N144" s="14">
        <v>8</v>
      </c>
      <c r="O144" s="15">
        <v>0</v>
      </c>
      <c r="P144" s="16">
        <f t="shared" si="14"/>
        <v>296.2</v>
      </c>
      <c r="Q144" s="16">
        <v>274.39999999999998</v>
      </c>
      <c r="R144" s="17">
        <v>0</v>
      </c>
      <c r="S144" s="17">
        <v>0</v>
      </c>
      <c r="T144" s="17">
        <v>0</v>
      </c>
      <c r="U144" s="14">
        <v>21.8</v>
      </c>
      <c r="V144" s="43">
        <v>0</v>
      </c>
      <c r="W144" s="29">
        <v>0</v>
      </c>
      <c r="X144" s="38">
        <f t="shared" si="13"/>
        <v>21.8</v>
      </c>
      <c r="Y144" s="18" t="s">
        <v>612</v>
      </c>
      <c r="Z144" s="19">
        <v>1981.3</v>
      </c>
      <c r="AA144" s="19">
        <v>396</v>
      </c>
      <c r="AB144" s="19">
        <f t="shared" si="10"/>
        <v>1585.3</v>
      </c>
      <c r="AC144" s="19">
        <v>89</v>
      </c>
      <c r="AD144" s="19">
        <f t="shared" si="11"/>
        <v>1496.3</v>
      </c>
      <c r="AE144" s="24">
        <v>0</v>
      </c>
      <c r="AF144" s="18" t="s">
        <v>69</v>
      </c>
      <c r="AG144" s="18" t="s">
        <v>69</v>
      </c>
      <c r="AH144" s="18" t="s">
        <v>69</v>
      </c>
      <c r="AI144" s="18" t="s">
        <v>70</v>
      </c>
      <c r="AJ144" s="20" t="s">
        <v>161</v>
      </c>
      <c r="AK144" s="18" t="s">
        <v>69</v>
      </c>
      <c r="AL144" s="18" t="s">
        <v>69</v>
      </c>
      <c r="AM144" s="18" t="s">
        <v>435</v>
      </c>
      <c r="AN144" s="24">
        <v>1</v>
      </c>
      <c r="AO144" s="21" t="s">
        <v>579</v>
      </c>
      <c r="AP144" s="22" t="s">
        <v>613</v>
      </c>
      <c r="AQ144" s="23">
        <v>12</v>
      </c>
      <c r="AR144" s="32">
        <v>9</v>
      </c>
      <c r="AS144" s="18" t="s">
        <v>75</v>
      </c>
      <c r="AT144" s="18" t="s">
        <v>69</v>
      </c>
      <c r="AU144" s="24" t="s">
        <v>69</v>
      </c>
      <c r="AV144" s="24" t="s">
        <v>87</v>
      </c>
      <c r="AW144" s="24" t="s">
        <v>69</v>
      </c>
      <c r="AX144" s="18" t="s">
        <v>75</v>
      </c>
      <c r="AY144" s="18" t="s">
        <v>75</v>
      </c>
      <c r="AZ144" s="18" t="s">
        <v>75</v>
      </c>
      <c r="BA144" s="18" t="s">
        <v>69</v>
      </c>
      <c r="BB144" s="18" t="s">
        <v>69</v>
      </c>
      <c r="BC144" s="18" t="s">
        <v>69</v>
      </c>
      <c r="BD144" s="18" t="s">
        <v>69</v>
      </c>
      <c r="BE144" s="18" t="s">
        <v>72</v>
      </c>
      <c r="BF144" s="24">
        <v>1</v>
      </c>
      <c r="BG144" s="33" t="s">
        <v>88</v>
      </c>
    </row>
    <row r="145" spans="1:59" s="42" customFormat="1" ht="28.5" customHeight="1">
      <c r="A145" s="11">
        <v>141</v>
      </c>
      <c r="B145" s="11" t="s">
        <v>63</v>
      </c>
      <c r="C145" s="27" t="s">
        <v>611</v>
      </c>
      <c r="D145" s="28" t="s">
        <v>376</v>
      </c>
      <c r="E145" s="29">
        <v>1959</v>
      </c>
      <c r="F145" s="29">
        <v>1959</v>
      </c>
      <c r="G145" s="11" t="s">
        <v>66</v>
      </c>
      <c r="H145" s="14" t="s">
        <v>67</v>
      </c>
      <c r="I145" s="30">
        <v>2</v>
      </c>
      <c r="J145" s="30">
        <v>2</v>
      </c>
      <c r="K145" s="14">
        <v>1</v>
      </c>
      <c r="L145" s="11">
        <v>0</v>
      </c>
      <c r="M145" s="15">
        <f t="shared" si="12"/>
        <v>8</v>
      </c>
      <c r="N145" s="14">
        <v>8</v>
      </c>
      <c r="O145" s="15">
        <v>0</v>
      </c>
      <c r="P145" s="16">
        <f t="shared" si="14"/>
        <v>291.10000000000002</v>
      </c>
      <c r="Q145" s="16">
        <v>269.10000000000002</v>
      </c>
      <c r="R145" s="17">
        <v>0</v>
      </c>
      <c r="S145" s="17">
        <v>0</v>
      </c>
      <c r="T145" s="17">
        <v>0</v>
      </c>
      <c r="U145" s="60">
        <v>22</v>
      </c>
      <c r="V145" s="43">
        <v>0</v>
      </c>
      <c r="W145" s="29">
        <v>0</v>
      </c>
      <c r="X145" s="38">
        <f t="shared" si="13"/>
        <v>22</v>
      </c>
      <c r="Y145" s="18" t="s">
        <v>614</v>
      </c>
      <c r="Z145" s="19">
        <v>1822.4</v>
      </c>
      <c r="AA145" s="19">
        <v>331</v>
      </c>
      <c r="AB145" s="19">
        <f t="shared" si="10"/>
        <v>1491.4</v>
      </c>
      <c r="AC145" s="19">
        <v>81</v>
      </c>
      <c r="AD145" s="19">
        <f t="shared" si="11"/>
        <v>1410.4</v>
      </c>
      <c r="AE145" s="24">
        <v>0</v>
      </c>
      <c r="AF145" s="18" t="s">
        <v>69</v>
      </c>
      <c r="AG145" s="18" t="s">
        <v>69</v>
      </c>
      <c r="AH145" s="18" t="s">
        <v>69</v>
      </c>
      <c r="AI145" s="18" t="s">
        <v>70</v>
      </c>
      <c r="AJ145" s="20" t="s">
        <v>161</v>
      </c>
      <c r="AK145" s="18" t="s">
        <v>69</v>
      </c>
      <c r="AL145" s="18" t="s">
        <v>69</v>
      </c>
      <c r="AM145" s="18" t="s">
        <v>435</v>
      </c>
      <c r="AN145" s="24">
        <v>1</v>
      </c>
      <c r="AO145" s="21" t="s">
        <v>579</v>
      </c>
      <c r="AP145" s="22" t="s">
        <v>615</v>
      </c>
      <c r="AQ145" s="23">
        <v>16</v>
      </c>
      <c r="AR145" s="32">
        <v>10</v>
      </c>
      <c r="AS145" s="18" t="s">
        <v>75</v>
      </c>
      <c r="AT145" s="18" t="s">
        <v>69</v>
      </c>
      <c r="AU145" s="24" t="s">
        <v>69</v>
      </c>
      <c r="AV145" s="24" t="s">
        <v>87</v>
      </c>
      <c r="AW145" s="24" t="s">
        <v>69</v>
      </c>
      <c r="AX145" s="18" t="s">
        <v>75</v>
      </c>
      <c r="AY145" s="18" t="s">
        <v>75</v>
      </c>
      <c r="AZ145" s="18" t="s">
        <v>75</v>
      </c>
      <c r="BA145" s="18" t="s">
        <v>69</v>
      </c>
      <c r="BB145" s="18" t="s">
        <v>69</v>
      </c>
      <c r="BC145" s="18" t="s">
        <v>69</v>
      </c>
      <c r="BD145" s="18" t="s">
        <v>69</v>
      </c>
      <c r="BE145" s="18" t="s">
        <v>72</v>
      </c>
      <c r="BF145" s="24">
        <v>1</v>
      </c>
      <c r="BG145" s="33" t="s">
        <v>88</v>
      </c>
    </row>
    <row r="146" spans="1:59" s="42" customFormat="1" ht="28.5" customHeight="1">
      <c r="A146" s="11">
        <v>142</v>
      </c>
      <c r="B146" s="11" t="s">
        <v>63</v>
      </c>
      <c r="C146" s="27" t="s">
        <v>611</v>
      </c>
      <c r="D146" s="28" t="s">
        <v>533</v>
      </c>
      <c r="E146" s="29">
        <v>1958</v>
      </c>
      <c r="F146" s="29">
        <v>1958</v>
      </c>
      <c r="G146" s="11" t="s">
        <v>66</v>
      </c>
      <c r="H146" s="14" t="s">
        <v>67</v>
      </c>
      <c r="I146" s="30">
        <v>2</v>
      </c>
      <c r="J146" s="30">
        <v>2</v>
      </c>
      <c r="K146" s="14">
        <v>1</v>
      </c>
      <c r="L146" s="11">
        <v>0</v>
      </c>
      <c r="M146" s="15">
        <f t="shared" si="12"/>
        <v>5</v>
      </c>
      <c r="N146" s="14">
        <v>4</v>
      </c>
      <c r="O146" s="15">
        <v>1</v>
      </c>
      <c r="P146" s="16">
        <f t="shared" si="14"/>
        <v>297.39999999999998</v>
      </c>
      <c r="Q146" s="16">
        <v>136.6</v>
      </c>
      <c r="R146" s="17">
        <v>138.6</v>
      </c>
      <c r="S146" s="17">
        <v>0</v>
      </c>
      <c r="T146" s="17">
        <v>0</v>
      </c>
      <c r="U146" s="14">
        <v>22.2</v>
      </c>
      <c r="V146" s="43">
        <v>0</v>
      </c>
      <c r="W146" s="29">
        <v>0</v>
      </c>
      <c r="X146" s="38">
        <f t="shared" si="13"/>
        <v>22.2</v>
      </c>
      <c r="Y146" s="18" t="s">
        <v>616</v>
      </c>
      <c r="Z146" s="19">
        <v>1748.9</v>
      </c>
      <c r="AA146" s="19">
        <v>322</v>
      </c>
      <c r="AB146" s="19">
        <f t="shared" si="10"/>
        <v>1426.9</v>
      </c>
      <c r="AC146" s="19"/>
      <c r="AD146" s="19"/>
      <c r="AE146" s="24">
        <v>0</v>
      </c>
      <c r="AF146" s="18" t="s">
        <v>69</v>
      </c>
      <c r="AG146" s="18" t="s">
        <v>69</v>
      </c>
      <c r="AH146" s="18" t="s">
        <v>69</v>
      </c>
      <c r="AI146" s="18" t="s">
        <v>70</v>
      </c>
      <c r="AJ146" s="20" t="s">
        <v>161</v>
      </c>
      <c r="AK146" s="18" t="s">
        <v>69</v>
      </c>
      <c r="AL146" s="18" t="s">
        <v>69</v>
      </c>
      <c r="AM146" s="18" t="s">
        <v>69</v>
      </c>
      <c r="AN146" s="24">
        <v>1</v>
      </c>
      <c r="AO146" s="21" t="s">
        <v>149</v>
      </c>
      <c r="AP146" s="22" t="s">
        <v>617</v>
      </c>
      <c r="AQ146" s="23">
        <v>13</v>
      </c>
      <c r="AR146" s="32">
        <v>11</v>
      </c>
      <c r="AS146" s="18" t="s">
        <v>75</v>
      </c>
      <c r="AT146" s="18" t="s">
        <v>69</v>
      </c>
      <c r="AU146" s="24" t="s">
        <v>69</v>
      </c>
      <c r="AV146" s="24" t="s">
        <v>87</v>
      </c>
      <c r="AW146" s="24" t="s">
        <v>69</v>
      </c>
      <c r="AX146" s="18" t="s">
        <v>75</v>
      </c>
      <c r="AY146" s="18" t="s">
        <v>75</v>
      </c>
      <c r="AZ146" s="18" t="s">
        <v>75</v>
      </c>
      <c r="BA146" s="18" t="s">
        <v>69</v>
      </c>
      <c r="BB146" s="18" t="s">
        <v>69</v>
      </c>
      <c r="BC146" s="18"/>
      <c r="BD146" s="18"/>
      <c r="BE146" s="18"/>
      <c r="BF146" s="24"/>
      <c r="BG146" s="33"/>
    </row>
    <row r="147" spans="1:59" s="42" customFormat="1" ht="28.5" customHeight="1">
      <c r="A147" s="11">
        <v>143</v>
      </c>
      <c r="B147" s="14" t="s">
        <v>63</v>
      </c>
      <c r="C147" s="12" t="s">
        <v>618</v>
      </c>
      <c r="D147" s="26" t="s">
        <v>231</v>
      </c>
      <c r="E147" s="13">
        <v>1840</v>
      </c>
      <c r="F147" s="13">
        <v>1840</v>
      </c>
      <c r="G147" s="14" t="s">
        <v>66</v>
      </c>
      <c r="H147" s="14" t="s">
        <v>67</v>
      </c>
      <c r="I147" s="15">
        <v>2</v>
      </c>
      <c r="J147" s="15">
        <v>2</v>
      </c>
      <c r="K147" s="14">
        <v>1</v>
      </c>
      <c r="L147" s="14">
        <v>0</v>
      </c>
      <c r="M147" s="15">
        <f>N147+O147</f>
        <v>3</v>
      </c>
      <c r="N147" s="14">
        <v>2</v>
      </c>
      <c r="O147" s="15">
        <v>1</v>
      </c>
      <c r="P147" s="16">
        <f>Q147+R147+X147</f>
        <v>333.8</v>
      </c>
      <c r="Q147" s="17">
        <v>86</v>
      </c>
      <c r="R147" s="17">
        <v>77.400000000000006</v>
      </c>
      <c r="S147" s="17">
        <v>0</v>
      </c>
      <c r="T147" s="17">
        <v>143.80000000000001</v>
      </c>
      <c r="U147" s="14">
        <v>26.6</v>
      </c>
      <c r="V147" s="43">
        <v>0</v>
      </c>
      <c r="W147" s="29">
        <v>0</v>
      </c>
      <c r="X147" s="43">
        <f>S147+T147+U147+V147+W147</f>
        <v>170.4</v>
      </c>
      <c r="Y147" s="24" t="s">
        <v>619</v>
      </c>
      <c r="Z147" s="19">
        <v>398.6</v>
      </c>
      <c r="AA147" s="19">
        <v>182</v>
      </c>
      <c r="AB147" s="19">
        <f>Z147-AA147</f>
        <v>216.60000000000002</v>
      </c>
      <c r="AC147" s="19">
        <v>0</v>
      </c>
      <c r="AD147" s="19">
        <f>AB147-AC147</f>
        <v>216.60000000000002</v>
      </c>
      <c r="AE147" s="24">
        <v>0</v>
      </c>
      <c r="AF147" s="24" t="s">
        <v>69</v>
      </c>
      <c r="AG147" s="24" t="s">
        <v>69</v>
      </c>
      <c r="AH147" s="24" t="s">
        <v>69</v>
      </c>
      <c r="AI147" s="24" t="s">
        <v>70</v>
      </c>
      <c r="AJ147" s="44" t="s">
        <v>71</v>
      </c>
      <c r="AK147" s="24" t="s">
        <v>69</v>
      </c>
      <c r="AL147" s="24" t="s">
        <v>69</v>
      </c>
      <c r="AM147" s="24" t="s">
        <v>69</v>
      </c>
      <c r="AN147" s="24">
        <v>5</v>
      </c>
      <c r="AO147" s="21" t="s">
        <v>596</v>
      </c>
      <c r="AP147" s="22" t="s">
        <v>620</v>
      </c>
      <c r="AQ147" s="23">
        <v>5</v>
      </c>
      <c r="AR147" s="23">
        <v>4</v>
      </c>
      <c r="AS147" s="24" t="s">
        <v>75</v>
      </c>
      <c r="AT147" s="24" t="s">
        <v>69</v>
      </c>
      <c r="AU147" s="24" t="s">
        <v>75</v>
      </c>
      <c r="AV147" s="24" t="s">
        <v>118</v>
      </c>
      <c r="AW147" s="24">
        <v>1500</v>
      </c>
      <c r="AX147" s="24" t="s">
        <v>75</v>
      </c>
      <c r="AY147" s="24" t="s">
        <v>75</v>
      </c>
      <c r="AZ147" s="24" t="s">
        <v>75</v>
      </c>
      <c r="BA147" s="24" t="s">
        <v>69</v>
      </c>
      <c r="BB147" s="24" t="s">
        <v>69</v>
      </c>
      <c r="BC147" s="24" t="s">
        <v>69</v>
      </c>
      <c r="BD147" s="24" t="s">
        <v>69</v>
      </c>
      <c r="BE147" s="24" t="s">
        <v>69</v>
      </c>
      <c r="BF147" s="24">
        <v>1</v>
      </c>
      <c r="BG147" s="33" t="s">
        <v>132</v>
      </c>
    </row>
    <row r="148" spans="1:59" s="42" customFormat="1" ht="28.5" customHeight="1">
      <c r="A148" s="11">
        <v>144</v>
      </c>
      <c r="B148" s="11" t="s">
        <v>63</v>
      </c>
      <c r="C148" s="12" t="s">
        <v>618</v>
      </c>
      <c r="D148" s="26" t="s">
        <v>283</v>
      </c>
      <c r="E148" s="13" t="s">
        <v>159</v>
      </c>
      <c r="F148" s="13" t="s">
        <v>159</v>
      </c>
      <c r="G148" s="11" t="s">
        <v>66</v>
      </c>
      <c r="H148" s="14" t="s">
        <v>67</v>
      </c>
      <c r="I148" s="15">
        <v>3</v>
      </c>
      <c r="J148" s="15">
        <v>3</v>
      </c>
      <c r="K148" s="11">
        <v>2</v>
      </c>
      <c r="L148" s="11">
        <v>0</v>
      </c>
      <c r="M148" s="15">
        <f t="shared" si="12"/>
        <v>9</v>
      </c>
      <c r="N148" s="11">
        <v>8</v>
      </c>
      <c r="O148" s="15">
        <v>1</v>
      </c>
      <c r="P148" s="16">
        <f t="shared" si="14"/>
        <v>1181.5</v>
      </c>
      <c r="Q148" s="17">
        <v>460.9</v>
      </c>
      <c r="R148" s="17">
        <v>273.39999999999998</v>
      </c>
      <c r="S148" s="17">
        <v>0</v>
      </c>
      <c r="T148" s="17">
        <v>361.3</v>
      </c>
      <c r="U148" s="11">
        <v>85.9</v>
      </c>
      <c r="V148" s="38">
        <v>0</v>
      </c>
      <c r="W148" s="39">
        <v>0</v>
      </c>
      <c r="X148" s="38">
        <f t="shared" si="13"/>
        <v>447.20000000000005</v>
      </c>
      <c r="Y148" s="18" t="s">
        <v>621</v>
      </c>
      <c r="Z148" s="19">
        <v>832.8</v>
      </c>
      <c r="AA148" s="57">
        <v>435</v>
      </c>
      <c r="AB148" s="19">
        <f t="shared" si="10"/>
        <v>397.79999999999995</v>
      </c>
      <c r="AC148" s="57">
        <v>0</v>
      </c>
      <c r="AD148" s="19">
        <f t="shared" si="11"/>
        <v>397.79999999999995</v>
      </c>
      <c r="AE148" s="18">
        <v>0</v>
      </c>
      <c r="AF148" s="18" t="s">
        <v>69</v>
      </c>
      <c r="AG148" s="18" t="s">
        <v>69</v>
      </c>
      <c r="AH148" s="18" t="s">
        <v>69</v>
      </c>
      <c r="AI148" s="18" t="s">
        <v>70</v>
      </c>
      <c r="AJ148" s="20" t="s">
        <v>71</v>
      </c>
      <c r="AK148" s="18" t="s">
        <v>69</v>
      </c>
      <c r="AL148" s="18" t="s">
        <v>69</v>
      </c>
      <c r="AM148" s="18" t="s">
        <v>69</v>
      </c>
      <c r="AN148" s="18">
        <v>5</v>
      </c>
      <c r="AO148" s="21" t="s">
        <v>596</v>
      </c>
      <c r="AP148" s="22" t="s">
        <v>620</v>
      </c>
      <c r="AQ148" s="23">
        <v>17</v>
      </c>
      <c r="AR148" s="23">
        <v>12</v>
      </c>
      <c r="AS148" s="18" t="s">
        <v>75</v>
      </c>
      <c r="AT148" s="18" t="s">
        <v>69</v>
      </c>
      <c r="AU148" s="18" t="s">
        <v>75</v>
      </c>
      <c r="AV148" s="18" t="s">
        <v>118</v>
      </c>
      <c r="AW148" s="24">
        <v>1500</v>
      </c>
      <c r="AX148" s="18" t="s">
        <v>75</v>
      </c>
      <c r="AY148" s="18" t="s">
        <v>75</v>
      </c>
      <c r="AZ148" s="18" t="s">
        <v>75</v>
      </c>
      <c r="BA148" s="18" t="s">
        <v>69</v>
      </c>
      <c r="BB148" s="18" t="s">
        <v>69</v>
      </c>
      <c r="BC148" s="18" t="s">
        <v>69</v>
      </c>
      <c r="BD148" s="18" t="s">
        <v>69</v>
      </c>
      <c r="BE148" s="18" t="s">
        <v>72</v>
      </c>
      <c r="BF148" s="18">
        <v>1</v>
      </c>
      <c r="BG148" s="25" t="s">
        <v>132</v>
      </c>
    </row>
    <row r="149" spans="1:59" s="42" customFormat="1" ht="28.5" customHeight="1">
      <c r="A149" s="11">
        <v>145</v>
      </c>
      <c r="B149" s="11" t="s">
        <v>63</v>
      </c>
      <c r="C149" s="12" t="s">
        <v>618</v>
      </c>
      <c r="D149" s="26" t="s">
        <v>200</v>
      </c>
      <c r="E149" s="13">
        <v>1948</v>
      </c>
      <c r="F149" s="13">
        <v>1948</v>
      </c>
      <c r="G149" s="11" t="s">
        <v>66</v>
      </c>
      <c r="H149" s="14" t="s">
        <v>67</v>
      </c>
      <c r="I149" s="15">
        <v>3</v>
      </c>
      <c r="J149" s="15">
        <v>3</v>
      </c>
      <c r="K149" s="11">
        <v>1</v>
      </c>
      <c r="L149" s="11">
        <v>0</v>
      </c>
      <c r="M149" s="15">
        <f t="shared" si="12"/>
        <v>14</v>
      </c>
      <c r="N149" s="11">
        <v>6</v>
      </c>
      <c r="O149" s="15">
        <v>8</v>
      </c>
      <c r="P149" s="16">
        <f>Q149+R149+X149</f>
        <v>1501.7</v>
      </c>
      <c r="Q149" s="17">
        <v>304</v>
      </c>
      <c r="R149" s="17">
        <v>754.2</v>
      </c>
      <c r="S149" s="17">
        <v>0</v>
      </c>
      <c r="T149" s="17">
        <v>350.1</v>
      </c>
      <c r="U149" s="11">
        <v>93.4</v>
      </c>
      <c r="V149" s="38">
        <v>0</v>
      </c>
      <c r="W149" s="39">
        <v>0</v>
      </c>
      <c r="X149" s="38">
        <f t="shared" si="13"/>
        <v>443.5</v>
      </c>
      <c r="Y149" s="18" t="s">
        <v>622</v>
      </c>
      <c r="Z149" s="19">
        <v>1731.2</v>
      </c>
      <c r="AA149" s="57">
        <v>475</v>
      </c>
      <c r="AB149" s="19">
        <f>Z149-AA149</f>
        <v>1256.2</v>
      </c>
      <c r="AC149" s="57">
        <v>575</v>
      </c>
      <c r="AD149" s="19">
        <f>AB149-AC149</f>
        <v>681.2</v>
      </c>
      <c r="AE149" s="18">
        <v>0</v>
      </c>
      <c r="AF149" s="18" t="s">
        <v>69</v>
      </c>
      <c r="AG149" s="18" t="s">
        <v>69</v>
      </c>
      <c r="AH149" s="18" t="s">
        <v>69</v>
      </c>
      <c r="AI149" s="18" t="s">
        <v>70</v>
      </c>
      <c r="AJ149" s="20" t="s">
        <v>71</v>
      </c>
      <c r="AK149" s="18" t="s">
        <v>69</v>
      </c>
      <c r="AL149" s="18" t="s">
        <v>69</v>
      </c>
      <c r="AM149" s="18" t="s">
        <v>69</v>
      </c>
      <c r="AN149" s="18">
        <v>5</v>
      </c>
      <c r="AO149" s="21" t="s">
        <v>596</v>
      </c>
      <c r="AP149" s="22" t="s">
        <v>597</v>
      </c>
      <c r="AQ149" s="23">
        <v>14</v>
      </c>
      <c r="AR149" s="23">
        <v>13</v>
      </c>
      <c r="AS149" s="18" t="s">
        <v>75</v>
      </c>
      <c r="AT149" s="18" t="s">
        <v>69</v>
      </c>
      <c r="AU149" s="18" t="s">
        <v>75</v>
      </c>
      <c r="AV149" s="25" t="s">
        <v>623</v>
      </c>
      <c r="AW149" s="33" t="s">
        <v>623</v>
      </c>
      <c r="AX149" s="18" t="s">
        <v>75</v>
      </c>
      <c r="AY149" s="18" t="s">
        <v>75</v>
      </c>
      <c r="AZ149" s="18" t="s">
        <v>75</v>
      </c>
      <c r="BA149" s="18" t="s">
        <v>69</v>
      </c>
      <c r="BB149" s="18" t="s">
        <v>69</v>
      </c>
      <c r="BC149" s="18" t="s">
        <v>69</v>
      </c>
      <c r="BD149" s="18" t="s">
        <v>69</v>
      </c>
      <c r="BE149" s="18" t="s">
        <v>69</v>
      </c>
      <c r="BF149" s="18">
        <v>1</v>
      </c>
      <c r="BG149" s="25" t="s">
        <v>132</v>
      </c>
    </row>
    <row r="150" spans="1:59" s="42" customFormat="1" ht="28.5" customHeight="1">
      <c r="A150" s="11">
        <v>146</v>
      </c>
      <c r="B150" s="11" t="s">
        <v>63</v>
      </c>
      <c r="C150" s="12" t="s">
        <v>624</v>
      </c>
      <c r="D150" s="26" t="s">
        <v>625</v>
      </c>
      <c r="E150" s="13">
        <v>1948</v>
      </c>
      <c r="F150" s="13">
        <v>1948</v>
      </c>
      <c r="G150" s="11" t="s">
        <v>66</v>
      </c>
      <c r="H150" s="14" t="s">
        <v>67</v>
      </c>
      <c r="I150" s="15">
        <v>1</v>
      </c>
      <c r="J150" s="15">
        <v>1</v>
      </c>
      <c r="K150" s="11" t="s">
        <v>80</v>
      </c>
      <c r="L150" s="11">
        <v>0</v>
      </c>
      <c r="M150" s="15">
        <f t="shared" si="12"/>
        <v>4</v>
      </c>
      <c r="N150" s="11">
        <v>4</v>
      </c>
      <c r="O150" s="15">
        <v>0</v>
      </c>
      <c r="P150" s="16">
        <f t="shared" si="14"/>
        <v>166.6</v>
      </c>
      <c r="Q150" s="17">
        <v>166.6</v>
      </c>
      <c r="R150" s="17">
        <v>0</v>
      </c>
      <c r="S150" s="17">
        <v>0</v>
      </c>
      <c r="T150" s="17">
        <v>0</v>
      </c>
      <c r="U150" s="11">
        <v>0</v>
      </c>
      <c r="V150" s="38">
        <v>0</v>
      </c>
      <c r="W150" s="39">
        <v>0</v>
      </c>
      <c r="X150" s="38">
        <f t="shared" si="13"/>
        <v>0</v>
      </c>
      <c r="Y150" s="18" t="s">
        <v>626</v>
      </c>
      <c r="Z150" s="19">
        <v>1156.0999999999999</v>
      </c>
      <c r="AA150" s="57">
        <v>280</v>
      </c>
      <c r="AB150" s="19">
        <f t="shared" si="10"/>
        <v>876.09999999999991</v>
      </c>
      <c r="AC150" s="57">
        <v>0</v>
      </c>
      <c r="AD150" s="19">
        <f t="shared" si="11"/>
        <v>876.09999999999991</v>
      </c>
      <c r="AE150" s="18">
        <v>0</v>
      </c>
      <c r="AF150" s="18" t="s">
        <v>69</v>
      </c>
      <c r="AG150" s="18" t="s">
        <v>69</v>
      </c>
      <c r="AH150" s="18" t="s">
        <v>69</v>
      </c>
      <c r="AI150" s="18" t="s">
        <v>70</v>
      </c>
      <c r="AJ150" s="20" t="s">
        <v>84</v>
      </c>
      <c r="AK150" s="18" t="s">
        <v>69</v>
      </c>
      <c r="AL150" s="18" t="s">
        <v>69</v>
      </c>
      <c r="AM150" s="18" t="s">
        <v>69</v>
      </c>
      <c r="AN150" s="18">
        <v>6</v>
      </c>
      <c r="AO150" s="21" t="s">
        <v>85</v>
      </c>
      <c r="AP150" s="22" t="s">
        <v>627</v>
      </c>
      <c r="AQ150" s="23">
        <v>16</v>
      </c>
      <c r="AR150" s="23">
        <v>16</v>
      </c>
      <c r="AS150" s="18" t="s">
        <v>69</v>
      </c>
      <c r="AT150" s="18" t="s">
        <v>75</v>
      </c>
      <c r="AU150" s="18" t="s">
        <v>69</v>
      </c>
      <c r="AV150" s="18" t="s">
        <v>87</v>
      </c>
      <c r="AW150" s="24" t="s">
        <v>69</v>
      </c>
      <c r="AX150" s="18" t="s">
        <v>75</v>
      </c>
      <c r="AY150" s="18" t="s">
        <v>69</v>
      </c>
      <c r="AZ150" s="18" t="s">
        <v>75</v>
      </c>
      <c r="BA150" s="18" t="s">
        <v>69</v>
      </c>
      <c r="BB150" s="18" t="s">
        <v>69</v>
      </c>
      <c r="BC150" s="18" t="s">
        <v>69</v>
      </c>
      <c r="BD150" s="18" t="s">
        <v>69</v>
      </c>
      <c r="BE150" s="18" t="s">
        <v>72</v>
      </c>
      <c r="BF150" s="18">
        <v>1</v>
      </c>
      <c r="BG150" s="25" t="s">
        <v>88</v>
      </c>
    </row>
    <row r="151" spans="1:59" s="42" customFormat="1" ht="28.5" customHeight="1">
      <c r="A151" s="11">
        <v>147</v>
      </c>
      <c r="B151" s="11" t="s">
        <v>63</v>
      </c>
      <c r="C151" s="12" t="s">
        <v>628</v>
      </c>
      <c r="D151" s="26" t="s">
        <v>629</v>
      </c>
      <c r="E151" s="13">
        <v>1963</v>
      </c>
      <c r="F151" s="13">
        <v>1963</v>
      </c>
      <c r="G151" s="11" t="s">
        <v>66</v>
      </c>
      <c r="H151" s="14" t="s">
        <v>67</v>
      </c>
      <c r="I151" s="15">
        <v>4</v>
      </c>
      <c r="J151" s="15">
        <v>4</v>
      </c>
      <c r="K151" s="11">
        <v>3</v>
      </c>
      <c r="L151" s="11">
        <v>0</v>
      </c>
      <c r="M151" s="15">
        <f t="shared" si="12"/>
        <v>48</v>
      </c>
      <c r="N151" s="11">
        <v>48</v>
      </c>
      <c r="O151" s="15">
        <v>0</v>
      </c>
      <c r="P151" s="16">
        <f t="shared" si="14"/>
        <v>2775.8</v>
      </c>
      <c r="Q151" s="17">
        <v>2035.7</v>
      </c>
      <c r="R151" s="17">
        <v>0</v>
      </c>
      <c r="S151" s="17">
        <v>594.9</v>
      </c>
      <c r="T151" s="17">
        <v>0</v>
      </c>
      <c r="U151" s="11">
        <v>145.19999999999999</v>
      </c>
      <c r="V151" s="38">
        <v>0</v>
      </c>
      <c r="W151" s="39">
        <v>0</v>
      </c>
      <c r="X151" s="38">
        <f t="shared" si="13"/>
        <v>740.09999999999991</v>
      </c>
      <c r="Y151" s="18" t="s">
        <v>630</v>
      </c>
      <c r="Z151" s="19">
        <v>2496.8000000000002</v>
      </c>
      <c r="AA151" s="57">
        <v>697</v>
      </c>
      <c r="AB151" s="19">
        <f t="shared" si="10"/>
        <v>1799.8000000000002</v>
      </c>
      <c r="AC151" s="57">
        <v>416</v>
      </c>
      <c r="AD151" s="19">
        <f t="shared" si="11"/>
        <v>1383.8000000000002</v>
      </c>
      <c r="AE151" s="18">
        <v>0</v>
      </c>
      <c r="AF151" s="18" t="s">
        <v>69</v>
      </c>
      <c r="AG151" s="18" t="s">
        <v>69</v>
      </c>
      <c r="AH151" s="18" t="s">
        <v>69</v>
      </c>
      <c r="AI151" s="18" t="s">
        <v>70</v>
      </c>
      <c r="AJ151" s="20" t="s">
        <v>71</v>
      </c>
      <c r="AK151" s="18" t="s">
        <v>69</v>
      </c>
      <c r="AL151" s="18" t="s">
        <v>69</v>
      </c>
      <c r="AM151" s="18" t="s">
        <v>631</v>
      </c>
      <c r="AN151" s="18">
        <v>5</v>
      </c>
      <c r="AO151" s="21" t="s">
        <v>440</v>
      </c>
      <c r="AP151" s="22" t="s">
        <v>632</v>
      </c>
      <c r="AQ151" s="23">
        <v>97</v>
      </c>
      <c r="AR151" s="23">
        <v>83</v>
      </c>
      <c r="AS151" s="18" t="s">
        <v>75</v>
      </c>
      <c r="AT151" s="18" t="s">
        <v>69</v>
      </c>
      <c r="AU151" s="18" t="s">
        <v>75</v>
      </c>
      <c r="AV151" s="18" t="s">
        <v>76</v>
      </c>
      <c r="AW151" s="24">
        <v>1500</v>
      </c>
      <c r="AX151" s="18" t="s">
        <v>75</v>
      </c>
      <c r="AY151" s="18" t="s">
        <v>75</v>
      </c>
      <c r="AZ151" s="18" t="s">
        <v>75</v>
      </c>
      <c r="BA151" s="18" t="s">
        <v>69</v>
      </c>
      <c r="BB151" s="18" t="s">
        <v>69</v>
      </c>
      <c r="BC151" s="18" t="s">
        <v>69</v>
      </c>
      <c r="BD151" s="18" t="s">
        <v>69</v>
      </c>
      <c r="BE151" s="18" t="s">
        <v>72</v>
      </c>
      <c r="BF151" s="18">
        <v>1</v>
      </c>
      <c r="BG151" s="25" t="s">
        <v>88</v>
      </c>
    </row>
    <row r="152" spans="1:59" s="42" customFormat="1" ht="28.5" customHeight="1">
      <c r="A152" s="11">
        <v>148</v>
      </c>
      <c r="B152" s="11" t="s">
        <v>63</v>
      </c>
      <c r="C152" s="27" t="s">
        <v>628</v>
      </c>
      <c r="D152" s="28" t="s">
        <v>599</v>
      </c>
      <c r="E152" s="29">
        <v>1960</v>
      </c>
      <c r="F152" s="29">
        <v>1960</v>
      </c>
      <c r="G152" s="11" t="s">
        <v>66</v>
      </c>
      <c r="H152" s="14" t="s">
        <v>67</v>
      </c>
      <c r="I152" s="30">
        <v>3</v>
      </c>
      <c r="J152" s="30">
        <v>3</v>
      </c>
      <c r="K152" s="14">
        <v>2</v>
      </c>
      <c r="L152" s="11">
        <v>0</v>
      </c>
      <c r="M152" s="15">
        <f t="shared" si="12"/>
        <v>24</v>
      </c>
      <c r="N152" s="14">
        <v>24</v>
      </c>
      <c r="O152" s="15">
        <v>0</v>
      </c>
      <c r="P152" s="16">
        <f t="shared" si="14"/>
        <v>1454.1</v>
      </c>
      <c r="Q152" s="16">
        <v>962.2</v>
      </c>
      <c r="R152" s="17">
        <v>0</v>
      </c>
      <c r="S152" s="17">
        <v>0</v>
      </c>
      <c r="T152" s="17">
        <v>418.8</v>
      </c>
      <c r="U152" s="14">
        <v>73.099999999999994</v>
      </c>
      <c r="V152" s="43">
        <v>0</v>
      </c>
      <c r="W152" s="29">
        <v>0</v>
      </c>
      <c r="X152" s="38">
        <f t="shared" si="13"/>
        <v>491.9</v>
      </c>
      <c r="Y152" s="18" t="s">
        <v>633</v>
      </c>
      <c r="Z152" s="19">
        <v>1470.5</v>
      </c>
      <c r="AA152" s="19">
        <v>453</v>
      </c>
      <c r="AB152" s="19">
        <f t="shared" si="10"/>
        <v>1017.5</v>
      </c>
      <c r="AC152" s="19">
        <v>135</v>
      </c>
      <c r="AD152" s="19">
        <f t="shared" si="11"/>
        <v>882.5</v>
      </c>
      <c r="AE152" s="24">
        <v>0</v>
      </c>
      <c r="AF152" s="18" t="s">
        <v>69</v>
      </c>
      <c r="AG152" s="18" t="s">
        <v>69</v>
      </c>
      <c r="AH152" s="18" t="s">
        <v>69</v>
      </c>
      <c r="AI152" s="18" t="s">
        <v>70</v>
      </c>
      <c r="AJ152" s="20" t="s">
        <v>71</v>
      </c>
      <c r="AK152" s="18" t="s">
        <v>69</v>
      </c>
      <c r="AL152" s="18" t="s">
        <v>69</v>
      </c>
      <c r="AM152" s="18" t="s">
        <v>69</v>
      </c>
      <c r="AN152" s="24">
        <v>1</v>
      </c>
      <c r="AO152" s="21" t="s">
        <v>235</v>
      </c>
      <c r="AP152" s="22" t="s">
        <v>634</v>
      </c>
      <c r="AQ152" s="23">
        <v>40</v>
      </c>
      <c r="AR152" s="32">
        <v>30</v>
      </c>
      <c r="AS152" s="18" t="s">
        <v>75</v>
      </c>
      <c r="AT152" s="18" t="s">
        <v>69</v>
      </c>
      <c r="AU152" s="18" t="s">
        <v>75</v>
      </c>
      <c r="AV152" s="18" t="s">
        <v>76</v>
      </c>
      <c r="AW152" s="24">
        <v>1500</v>
      </c>
      <c r="AX152" s="18" t="s">
        <v>75</v>
      </c>
      <c r="AY152" s="18" t="s">
        <v>75</v>
      </c>
      <c r="AZ152" s="18" t="s">
        <v>75</v>
      </c>
      <c r="BA152" s="18" t="s">
        <v>69</v>
      </c>
      <c r="BB152" s="18" t="s">
        <v>69</v>
      </c>
      <c r="BC152" s="18" t="s">
        <v>69</v>
      </c>
      <c r="BD152" s="18" t="s">
        <v>69</v>
      </c>
      <c r="BE152" s="18" t="s">
        <v>72</v>
      </c>
      <c r="BF152" s="24">
        <v>1</v>
      </c>
      <c r="BG152" s="33" t="s">
        <v>88</v>
      </c>
    </row>
    <row r="153" spans="1:59" s="42" customFormat="1" ht="28.5" customHeight="1">
      <c r="A153" s="11">
        <v>149</v>
      </c>
      <c r="B153" s="11" t="s">
        <v>63</v>
      </c>
      <c r="C153" s="12" t="s">
        <v>635</v>
      </c>
      <c r="D153" s="26" t="s">
        <v>256</v>
      </c>
      <c r="E153" s="13">
        <v>1974</v>
      </c>
      <c r="F153" s="13">
        <v>1974</v>
      </c>
      <c r="G153" s="11" t="s">
        <v>488</v>
      </c>
      <c r="H153" s="14" t="s">
        <v>67</v>
      </c>
      <c r="I153" s="15">
        <v>5</v>
      </c>
      <c r="J153" s="15">
        <v>5</v>
      </c>
      <c r="K153" s="11">
        <v>4</v>
      </c>
      <c r="L153" s="11">
        <v>0</v>
      </c>
      <c r="M153" s="15">
        <f t="shared" si="12"/>
        <v>70</v>
      </c>
      <c r="N153" s="11">
        <v>70</v>
      </c>
      <c r="O153" s="15">
        <v>0</v>
      </c>
      <c r="P153" s="16">
        <f t="shared" si="14"/>
        <v>4224.2999999999993</v>
      </c>
      <c r="Q153" s="17">
        <v>3188.7</v>
      </c>
      <c r="R153" s="17">
        <v>0</v>
      </c>
      <c r="S153" s="17">
        <v>759.4</v>
      </c>
      <c r="T153" s="17">
        <v>0</v>
      </c>
      <c r="U153" s="11">
        <v>276.2</v>
      </c>
      <c r="V153" s="38">
        <v>0</v>
      </c>
      <c r="W153" s="39">
        <v>0</v>
      </c>
      <c r="X153" s="38">
        <f t="shared" si="13"/>
        <v>1035.5999999999999</v>
      </c>
      <c r="Y153" s="18" t="s">
        <v>636</v>
      </c>
      <c r="Z153" s="19">
        <v>3279.5</v>
      </c>
      <c r="AA153" s="57">
        <v>880</v>
      </c>
      <c r="AB153" s="19">
        <f t="shared" si="10"/>
        <v>2399.5</v>
      </c>
      <c r="AC153" s="57">
        <f>503+184</f>
        <v>687</v>
      </c>
      <c r="AD153" s="19">
        <f t="shared" si="11"/>
        <v>1712.5</v>
      </c>
      <c r="AE153" s="18">
        <v>0</v>
      </c>
      <c r="AF153" s="18" t="s">
        <v>69</v>
      </c>
      <c r="AG153" s="18" t="s">
        <v>69</v>
      </c>
      <c r="AH153" s="18" t="s">
        <v>69</v>
      </c>
      <c r="AI153" s="18" t="s">
        <v>70</v>
      </c>
      <c r="AJ153" s="20" t="s">
        <v>71</v>
      </c>
      <c r="AK153" s="18" t="s">
        <v>69</v>
      </c>
      <c r="AL153" s="18" t="s">
        <v>69</v>
      </c>
      <c r="AM153" s="18" t="s">
        <v>637</v>
      </c>
      <c r="AN153" s="18">
        <v>2</v>
      </c>
      <c r="AO153" s="21" t="s">
        <v>116</v>
      </c>
      <c r="AP153" s="22" t="s">
        <v>638</v>
      </c>
      <c r="AQ153" s="23">
        <v>136</v>
      </c>
      <c r="AR153" s="23">
        <v>119</v>
      </c>
      <c r="AS153" s="18" t="s">
        <v>75</v>
      </c>
      <c r="AT153" s="18" t="s">
        <v>69</v>
      </c>
      <c r="AU153" s="18" t="s">
        <v>75</v>
      </c>
      <c r="AV153" s="18" t="s">
        <v>76</v>
      </c>
      <c r="AW153" s="24">
        <v>1500</v>
      </c>
      <c r="AX153" s="18" t="s">
        <v>75</v>
      </c>
      <c r="AY153" s="18" t="s">
        <v>75</v>
      </c>
      <c r="AZ153" s="18" t="s">
        <v>75</v>
      </c>
      <c r="BA153" s="18" t="s">
        <v>69</v>
      </c>
      <c r="BB153" s="18" t="s">
        <v>69</v>
      </c>
      <c r="BC153" s="18" t="s">
        <v>69</v>
      </c>
      <c r="BD153" s="18" t="s">
        <v>69</v>
      </c>
      <c r="BE153" s="18" t="s">
        <v>72</v>
      </c>
      <c r="BF153" s="18">
        <v>1</v>
      </c>
      <c r="BG153" s="25" t="s">
        <v>88</v>
      </c>
    </row>
    <row r="154" spans="1:59" s="42" customFormat="1" ht="28.5" customHeight="1">
      <c r="A154" s="11">
        <v>150</v>
      </c>
      <c r="B154" s="11" t="s">
        <v>63</v>
      </c>
      <c r="C154" s="12" t="s">
        <v>639</v>
      </c>
      <c r="D154" s="26" t="s">
        <v>640</v>
      </c>
      <c r="E154" s="13">
        <v>1982</v>
      </c>
      <c r="F154" s="13">
        <v>1982</v>
      </c>
      <c r="G154" s="11" t="s">
        <v>66</v>
      </c>
      <c r="H154" s="14" t="s">
        <v>67</v>
      </c>
      <c r="I154" s="15">
        <v>9</v>
      </c>
      <c r="J154" s="15">
        <v>9</v>
      </c>
      <c r="K154" s="11">
        <v>6</v>
      </c>
      <c r="L154" s="11">
        <v>6</v>
      </c>
      <c r="M154" s="15">
        <f t="shared" si="12"/>
        <v>214</v>
      </c>
      <c r="N154" s="11">
        <v>214</v>
      </c>
      <c r="O154" s="15">
        <v>0</v>
      </c>
      <c r="P154" s="16">
        <f t="shared" si="14"/>
        <v>14520.099999999999</v>
      </c>
      <c r="Q154" s="17">
        <v>11595.8</v>
      </c>
      <c r="R154" s="17">
        <v>0</v>
      </c>
      <c r="S154" s="17">
        <v>1426.6</v>
      </c>
      <c r="T154" s="17">
        <v>0</v>
      </c>
      <c r="U154" s="11">
        <v>1389.3</v>
      </c>
      <c r="V154" s="38">
        <v>57.7</v>
      </c>
      <c r="W154" s="58">
        <v>50.7</v>
      </c>
      <c r="X154" s="38">
        <f t="shared" si="13"/>
        <v>2924.2999999999993</v>
      </c>
      <c r="Y154" s="18" t="s">
        <v>641</v>
      </c>
      <c r="Z154" s="19">
        <v>6132.4</v>
      </c>
      <c r="AA154" s="57">
        <v>2346</v>
      </c>
      <c r="AB154" s="19">
        <f t="shared" si="10"/>
        <v>3786.3999999999996</v>
      </c>
      <c r="AC154" s="57">
        <v>2597</v>
      </c>
      <c r="AD154" s="19">
        <f t="shared" si="11"/>
        <v>1189.3999999999996</v>
      </c>
      <c r="AE154" s="18">
        <v>45</v>
      </c>
      <c r="AF154" s="18" t="s">
        <v>69</v>
      </c>
      <c r="AG154" s="18" t="s">
        <v>69</v>
      </c>
      <c r="AH154" s="18" t="s">
        <v>69</v>
      </c>
      <c r="AI154" s="18" t="s">
        <v>70</v>
      </c>
      <c r="AJ154" s="20" t="s">
        <v>175</v>
      </c>
      <c r="AK154" s="18" t="s">
        <v>69</v>
      </c>
      <c r="AL154" s="18" t="s">
        <v>69</v>
      </c>
      <c r="AM154" s="18" t="s">
        <v>125</v>
      </c>
      <c r="AN154" s="18">
        <v>6</v>
      </c>
      <c r="AO154" s="21" t="s">
        <v>73</v>
      </c>
      <c r="AP154" s="22" t="s">
        <v>642</v>
      </c>
      <c r="AQ154" s="23">
        <v>477</v>
      </c>
      <c r="AR154" s="23">
        <v>417</v>
      </c>
      <c r="AS154" s="18" t="s">
        <v>75</v>
      </c>
      <c r="AT154" s="18" t="s">
        <v>69</v>
      </c>
      <c r="AU154" s="18" t="s">
        <v>75</v>
      </c>
      <c r="AV154" s="18" t="s">
        <v>118</v>
      </c>
      <c r="AW154" s="24">
        <v>1500</v>
      </c>
      <c r="AX154" s="18" t="s">
        <v>75</v>
      </c>
      <c r="AY154" s="18" t="s">
        <v>75</v>
      </c>
      <c r="AZ154" s="18" t="s">
        <v>75</v>
      </c>
      <c r="BA154" s="18" t="s">
        <v>69</v>
      </c>
      <c r="BB154" s="18" t="s">
        <v>75</v>
      </c>
      <c r="BC154" s="18" t="s">
        <v>69</v>
      </c>
      <c r="BD154" s="18" t="s">
        <v>72</v>
      </c>
      <c r="BE154" s="18" t="s">
        <v>72</v>
      </c>
      <c r="BF154" s="18">
        <v>1</v>
      </c>
      <c r="BG154" s="25" t="s">
        <v>171</v>
      </c>
    </row>
    <row r="155" spans="1:59" s="42" customFormat="1" ht="28.5" customHeight="1">
      <c r="A155" s="11">
        <v>151</v>
      </c>
      <c r="B155" s="11" t="s">
        <v>63</v>
      </c>
      <c r="C155" s="12" t="s">
        <v>639</v>
      </c>
      <c r="D155" s="26" t="s">
        <v>325</v>
      </c>
      <c r="E155" s="13">
        <v>1980</v>
      </c>
      <c r="F155" s="13">
        <v>1980</v>
      </c>
      <c r="G155" s="11" t="s">
        <v>66</v>
      </c>
      <c r="H155" s="14" t="s">
        <v>67</v>
      </c>
      <c r="I155" s="15">
        <v>9</v>
      </c>
      <c r="J155" s="15">
        <v>9</v>
      </c>
      <c r="K155" s="11">
        <v>6</v>
      </c>
      <c r="L155" s="11">
        <v>6</v>
      </c>
      <c r="M155" s="15">
        <f t="shared" si="12"/>
        <v>217</v>
      </c>
      <c r="N155" s="11">
        <v>216</v>
      </c>
      <c r="O155" s="15">
        <v>1</v>
      </c>
      <c r="P155" s="16">
        <f>Q155+R155+X155</f>
        <v>14696.8</v>
      </c>
      <c r="Q155" s="17">
        <v>11627.1</v>
      </c>
      <c r="R155" s="17">
        <v>14.4</v>
      </c>
      <c r="S155" s="17">
        <v>1541.3</v>
      </c>
      <c r="T155" s="17">
        <v>0</v>
      </c>
      <c r="U155" s="11">
        <v>1374.8</v>
      </c>
      <c r="V155" s="38">
        <v>88.2</v>
      </c>
      <c r="W155" s="58">
        <v>51</v>
      </c>
      <c r="X155" s="38">
        <f t="shared" si="13"/>
        <v>3055.2999999999997</v>
      </c>
      <c r="Y155" s="18" t="s">
        <v>643</v>
      </c>
      <c r="Z155" s="19">
        <v>11355.5</v>
      </c>
      <c r="AA155" s="57">
        <v>1805</v>
      </c>
      <c r="AB155" s="19">
        <f t="shared" si="10"/>
        <v>9550.5</v>
      </c>
      <c r="AC155" s="57">
        <f>2749+538</f>
        <v>3287</v>
      </c>
      <c r="AD155" s="19">
        <f t="shared" si="11"/>
        <v>6263.5</v>
      </c>
      <c r="AE155" s="18">
        <v>105</v>
      </c>
      <c r="AF155" s="18" t="s">
        <v>69</v>
      </c>
      <c r="AG155" s="18" t="s">
        <v>69</v>
      </c>
      <c r="AH155" s="18" t="s">
        <v>69</v>
      </c>
      <c r="AI155" s="18" t="s">
        <v>70</v>
      </c>
      <c r="AJ155" s="20" t="s">
        <v>175</v>
      </c>
      <c r="AK155" s="18" t="s">
        <v>72</v>
      </c>
      <c r="AL155" s="18" t="s">
        <v>69</v>
      </c>
      <c r="AM155" s="18" t="s">
        <v>125</v>
      </c>
      <c r="AN155" s="18">
        <v>6</v>
      </c>
      <c r="AO155" s="21" t="s">
        <v>73</v>
      </c>
      <c r="AP155" s="22" t="s">
        <v>252</v>
      </c>
      <c r="AQ155" s="23">
        <v>495</v>
      </c>
      <c r="AR155" s="23">
        <v>453</v>
      </c>
      <c r="AS155" s="18" t="s">
        <v>75</v>
      </c>
      <c r="AT155" s="18" t="s">
        <v>69</v>
      </c>
      <c r="AU155" s="18" t="s">
        <v>75</v>
      </c>
      <c r="AV155" s="18" t="s">
        <v>118</v>
      </c>
      <c r="AW155" s="24">
        <v>1500</v>
      </c>
      <c r="AX155" s="18" t="s">
        <v>75</v>
      </c>
      <c r="AY155" s="18" t="s">
        <v>75</v>
      </c>
      <c r="AZ155" s="18" t="s">
        <v>75</v>
      </c>
      <c r="BA155" s="18" t="s">
        <v>69</v>
      </c>
      <c r="BB155" s="18" t="s">
        <v>75</v>
      </c>
      <c r="BC155" s="18" t="s">
        <v>69</v>
      </c>
      <c r="BD155" s="18" t="s">
        <v>72</v>
      </c>
      <c r="BE155" s="18" t="s">
        <v>72</v>
      </c>
      <c r="BF155" s="18">
        <v>1</v>
      </c>
      <c r="BG155" s="25" t="s">
        <v>171</v>
      </c>
    </row>
    <row r="156" spans="1:59" s="42" customFormat="1" ht="31.5" customHeight="1">
      <c r="A156" s="11">
        <v>152</v>
      </c>
      <c r="B156" s="11" t="s">
        <v>63</v>
      </c>
      <c r="C156" s="12" t="s">
        <v>639</v>
      </c>
      <c r="D156" s="26" t="s">
        <v>644</v>
      </c>
      <c r="E156" s="13">
        <v>1936</v>
      </c>
      <c r="F156" s="13">
        <v>1936</v>
      </c>
      <c r="G156" s="11" t="s">
        <v>66</v>
      </c>
      <c r="H156" s="14" t="s">
        <v>67</v>
      </c>
      <c r="I156" s="15">
        <v>2</v>
      </c>
      <c r="J156" s="15">
        <v>2</v>
      </c>
      <c r="K156" s="11">
        <v>2</v>
      </c>
      <c r="L156" s="11">
        <v>0</v>
      </c>
      <c r="M156" s="15">
        <f t="shared" si="12"/>
        <v>8</v>
      </c>
      <c r="N156" s="11">
        <v>8</v>
      </c>
      <c r="O156" s="15">
        <v>0</v>
      </c>
      <c r="P156" s="16">
        <f t="shared" ref="P156:P158" si="15">Q156+R156+X156</f>
        <v>483.9</v>
      </c>
      <c r="Q156" s="17">
        <v>428</v>
      </c>
      <c r="R156" s="17">
        <v>0</v>
      </c>
      <c r="S156" s="17"/>
      <c r="T156" s="17"/>
      <c r="U156" s="11">
        <v>55.9</v>
      </c>
      <c r="V156" s="38"/>
      <c r="W156" s="58"/>
      <c r="X156" s="38">
        <f t="shared" si="13"/>
        <v>55.9</v>
      </c>
      <c r="Y156" s="18" t="s">
        <v>645</v>
      </c>
      <c r="Z156" s="86">
        <v>2884</v>
      </c>
      <c r="AA156" s="88">
        <v>876</v>
      </c>
      <c r="AB156" s="86">
        <f t="shared" si="10"/>
        <v>2008</v>
      </c>
      <c r="AC156" s="88">
        <v>0</v>
      </c>
      <c r="AD156" s="86">
        <f t="shared" si="11"/>
        <v>2008</v>
      </c>
      <c r="AE156" s="18">
        <v>0</v>
      </c>
      <c r="AF156" s="18" t="s">
        <v>69</v>
      </c>
      <c r="AG156" s="18" t="s">
        <v>69</v>
      </c>
      <c r="AH156" s="18" t="s">
        <v>69</v>
      </c>
      <c r="AI156" s="18" t="s">
        <v>70</v>
      </c>
      <c r="AJ156" s="20" t="s">
        <v>373</v>
      </c>
      <c r="AK156" s="18" t="s">
        <v>69</v>
      </c>
      <c r="AL156" s="18" t="s">
        <v>69</v>
      </c>
      <c r="AM156" s="18" t="s">
        <v>125</v>
      </c>
      <c r="AN156" s="18">
        <v>6</v>
      </c>
      <c r="AO156" s="21" t="s">
        <v>646</v>
      </c>
      <c r="AP156" s="22" t="s">
        <v>647</v>
      </c>
      <c r="AQ156" s="23"/>
      <c r="AR156" s="23"/>
      <c r="AS156" s="18" t="s">
        <v>69</v>
      </c>
      <c r="AT156" s="18" t="s">
        <v>75</v>
      </c>
      <c r="AU156" s="18" t="s">
        <v>69</v>
      </c>
      <c r="AV156" s="18" t="s">
        <v>87</v>
      </c>
      <c r="AW156" s="24" t="s">
        <v>69</v>
      </c>
      <c r="AX156" s="18" t="s">
        <v>75</v>
      </c>
      <c r="AY156" s="18" t="s">
        <v>75</v>
      </c>
      <c r="AZ156" s="18" t="s">
        <v>75</v>
      </c>
      <c r="BA156" s="18" t="s">
        <v>69</v>
      </c>
      <c r="BB156" s="18" t="s">
        <v>69</v>
      </c>
      <c r="BC156" s="18" t="s">
        <v>69</v>
      </c>
      <c r="BD156" s="18" t="s">
        <v>69</v>
      </c>
      <c r="BE156" s="18" t="s">
        <v>69</v>
      </c>
      <c r="BF156" s="18">
        <v>1</v>
      </c>
      <c r="BG156" s="25" t="s">
        <v>648</v>
      </c>
    </row>
    <row r="157" spans="1:59" s="42" customFormat="1" ht="31.5" customHeight="1">
      <c r="A157" s="11">
        <v>153</v>
      </c>
      <c r="B157" s="11" t="s">
        <v>63</v>
      </c>
      <c r="C157" s="12" t="s">
        <v>639</v>
      </c>
      <c r="D157" s="26" t="s">
        <v>649</v>
      </c>
      <c r="E157" s="13">
        <v>1936</v>
      </c>
      <c r="F157" s="13">
        <v>1936</v>
      </c>
      <c r="G157" s="11" t="s">
        <v>66</v>
      </c>
      <c r="H157" s="14" t="s">
        <v>67</v>
      </c>
      <c r="I157" s="15">
        <v>2</v>
      </c>
      <c r="J157" s="15">
        <v>2</v>
      </c>
      <c r="K157" s="11">
        <v>2</v>
      </c>
      <c r="L157" s="11">
        <v>0</v>
      </c>
      <c r="M157" s="15">
        <f t="shared" si="12"/>
        <v>6</v>
      </c>
      <c r="N157" s="11">
        <v>5</v>
      </c>
      <c r="O157" s="15">
        <v>1</v>
      </c>
      <c r="P157" s="16">
        <f t="shared" si="15"/>
        <v>475</v>
      </c>
      <c r="Q157" s="17">
        <v>266.2</v>
      </c>
      <c r="R157" s="17">
        <f>135.1+33.4</f>
        <v>168.5</v>
      </c>
      <c r="S157" s="17"/>
      <c r="T157" s="17"/>
      <c r="U157" s="11">
        <v>40.299999999999997</v>
      </c>
      <c r="V157" s="38"/>
      <c r="W157" s="58"/>
      <c r="X157" s="38">
        <f t="shared" si="13"/>
        <v>40.299999999999997</v>
      </c>
      <c r="Y157" s="18" t="s">
        <v>650</v>
      </c>
      <c r="Z157" s="87"/>
      <c r="AA157" s="89"/>
      <c r="AB157" s="87"/>
      <c r="AC157" s="89"/>
      <c r="AD157" s="87"/>
      <c r="AE157" s="18">
        <v>0</v>
      </c>
      <c r="AF157" s="18" t="s">
        <v>69</v>
      </c>
      <c r="AG157" s="18" t="s">
        <v>69</v>
      </c>
      <c r="AH157" s="18" t="s">
        <v>69</v>
      </c>
      <c r="AI157" s="18" t="s">
        <v>70</v>
      </c>
      <c r="AJ157" s="20" t="s">
        <v>373</v>
      </c>
      <c r="AK157" s="18" t="s">
        <v>69</v>
      </c>
      <c r="AL157" s="18" t="s">
        <v>69</v>
      </c>
      <c r="AM157" s="18" t="s">
        <v>125</v>
      </c>
      <c r="AN157" s="18">
        <v>6</v>
      </c>
      <c r="AO157" s="21" t="s">
        <v>651</v>
      </c>
      <c r="AP157" s="22" t="s">
        <v>647</v>
      </c>
      <c r="AQ157" s="23"/>
      <c r="AR157" s="23"/>
      <c r="AS157" s="18" t="s">
        <v>69</v>
      </c>
      <c r="AT157" s="18" t="s">
        <v>75</v>
      </c>
      <c r="AU157" s="18" t="s">
        <v>69</v>
      </c>
      <c r="AV157" s="18" t="s">
        <v>87</v>
      </c>
      <c r="AW157" s="24" t="s">
        <v>69</v>
      </c>
      <c r="AX157" s="18" t="s">
        <v>75</v>
      </c>
      <c r="AY157" s="18" t="s">
        <v>75</v>
      </c>
      <c r="AZ157" s="18" t="s">
        <v>75</v>
      </c>
      <c r="BA157" s="18" t="s">
        <v>69</v>
      </c>
      <c r="BB157" s="18" t="s">
        <v>69</v>
      </c>
      <c r="BC157" s="18" t="s">
        <v>69</v>
      </c>
      <c r="BD157" s="18" t="s">
        <v>69</v>
      </c>
      <c r="BE157" s="18" t="s">
        <v>69</v>
      </c>
      <c r="BF157" s="18">
        <v>1</v>
      </c>
      <c r="BG157" s="25" t="s">
        <v>648</v>
      </c>
    </row>
    <row r="158" spans="1:59" s="42" customFormat="1" ht="46.5" customHeight="1">
      <c r="A158" s="11">
        <v>154</v>
      </c>
      <c r="B158" s="11" t="s">
        <v>63</v>
      </c>
      <c r="C158" s="12" t="s">
        <v>652</v>
      </c>
      <c r="D158" s="26" t="s">
        <v>653</v>
      </c>
      <c r="E158" s="13">
        <v>1937</v>
      </c>
      <c r="F158" s="13">
        <v>1937</v>
      </c>
      <c r="G158" s="11" t="s">
        <v>66</v>
      </c>
      <c r="H158" s="14" t="s">
        <v>67</v>
      </c>
      <c r="I158" s="15">
        <v>2</v>
      </c>
      <c r="J158" s="15">
        <v>2</v>
      </c>
      <c r="K158" s="11">
        <v>2</v>
      </c>
      <c r="L158" s="11">
        <v>0</v>
      </c>
      <c r="M158" s="15">
        <f t="shared" si="12"/>
        <v>8</v>
      </c>
      <c r="N158" s="11">
        <v>8</v>
      </c>
      <c r="O158" s="15">
        <v>0</v>
      </c>
      <c r="P158" s="16">
        <f t="shared" si="15"/>
        <v>566.5</v>
      </c>
      <c r="Q158" s="17">
        <v>509</v>
      </c>
      <c r="R158" s="17">
        <v>0</v>
      </c>
      <c r="S158" s="17"/>
      <c r="T158" s="17"/>
      <c r="U158" s="11">
        <v>57.5</v>
      </c>
      <c r="V158" s="38"/>
      <c r="W158" s="58"/>
      <c r="X158" s="38">
        <f t="shared" si="13"/>
        <v>57.5</v>
      </c>
      <c r="Y158" s="18" t="s">
        <v>654</v>
      </c>
      <c r="Z158" s="19">
        <v>3113</v>
      </c>
      <c r="AA158" s="57">
        <v>720</v>
      </c>
      <c r="AB158" s="19">
        <f t="shared" si="10"/>
        <v>2393</v>
      </c>
      <c r="AC158" s="57">
        <v>0</v>
      </c>
      <c r="AD158" s="19">
        <f t="shared" si="11"/>
        <v>2393</v>
      </c>
      <c r="AE158" s="18">
        <v>0</v>
      </c>
      <c r="AF158" s="18" t="s">
        <v>69</v>
      </c>
      <c r="AG158" s="18" t="s">
        <v>69</v>
      </c>
      <c r="AH158" s="18" t="s">
        <v>69</v>
      </c>
      <c r="AI158" s="18" t="s">
        <v>70</v>
      </c>
      <c r="AJ158" s="20" t="s">
        <v>655</v>
      </c>
      <c r="AK158" s="18" t="s">
        <v>69</v>
      </c>
      <c r="AL158" s="18" t="s">
        <v>69</v>
      </c>
      <c r="AM158" s="18" t="s">
        <v>125</v>
      </c>
      <c r="AN158" s="18">
        <v>6</v>
      </c>
      <c r="AO158" s="21" t="s">
        <v>651</v>
      </c>
      <c r="AP158" s="22" t="s">
        <v>647</v>
      </c>
      <c r="AQ158" s="23"/>
      <c r="AR158" s="23"/>
      <c r="AS158" s="18" t="s">
        <v>75</v>
      </c>
      <c r="AT158" s="18" t="s">
        <v>69</v>
      </c>
      <c r="AU158" s="18" t="s">
        <v>69</v>
      </c>
      <c r="AV158" s="18" t="s">
        <v>87</v>
      </c>
      <c r="AW158" s="24" t="s">
        <v>69</v>
      </c>
      <c r="AX158" s="18" t="s">
        <v>75</v>
      </c>
      <c r="AY158" s="18" t="s">
        <v>75</v>
      </c>
      <c r="AZ158" s="18" t="s">
        <v>75</v>
      </c>
      <c r="BA158" s="18" t="s">
        <v>69</v>
      </c>
      <c r="BB158" s="18" t="s">
        <v>69</v>
      </c>
      <c r="BC158" s="18" t="s">
        <v>69</v>
      </c>
      <c r="BD158" s="18" t="s">
        <v>69</v>
      </c>
      <c r="BE158" s="18" t="s">
        <v>69</v>
      </c>
      <c r="BF158" s="18">
        <v>1</v>
      </c>
      <c r="BG158" s="25" t="s">
        <v>648</v>
      </c>
    </row>
    <row r="159" spans="1:59" s="52" customFormat="1" ht="38.25" customHeight="1">
      <c r="A159" s="45"/>
      <c r="B159" s="45"/>
      <c r="C159" s="46" t="s">
        <v>656</v>
      </c>
      <c r="D159" s="47"/>
      <c r="E159" s="48"/>
      <c r="F159" s="48"/>
      <c r="G159" s="48"/>
      <c r="H159" s="48"/>
      <c r="I159" s="48"/>
      <c r="J159" s="48"/>
      <c r="K159" s="48"/>
      <c r="L159" s="48"/>
      <c r="M159" s="49">
        <f>SUM(M5:M158)</f>
        <v>10147</v>
      </c>
      <c r="N159" s="49">
        <f t="shared" ref="N159:W159" si="16">SUM(N5:N158)</f>
        <v>9999</v>
      </c>
      <c r="O159" s="49">
        <f t="shared" si="16"/>
        <v>148</v>
      </c>
      <c r="P159" s="50">
        <f t="shared" si="16"/>
        <v>676273.55996600026</v>
      </c>
      <c r="Q159" s="50">
        <f t="shared" si="16"/>
        <v>482967.05996599997</v>
      </c>
      <c r="R159" s="50">
        <f t="shared" si="16"/>
        <v>21373.600000000006</v>
      </c>
      <c r="S159" s="50">
        <f t="shared" si="16"/>
        <v>82957.899999999994</v>
      </c>
      <c r="T159" s="50">
        <f t="shared" si="16"/>
        <v>31904.6</v>
      </c>
      <c r="U159" s="50">
        <f t="shared" si="16"/>
        <v>54446.799999999988</v>
      </c>
      <c r="V159" s="50">
        <f t="shared" si="16"/>
        <v>1847.7000000000005</v>
      </c>
      <c r="W159" s="50">
        <f t="shared" si="16"/>
        <v>775.90000000000009</v>
      </c>
      <c r="X159" s="61">
        <f>SUM(X5:X158)</f>
        <v>171932.9</v>
      </c>
      <c r="Y159" s="48"/>
      <c r="Z159" s="50">
        <f>SUM(Z5:Z158)</f>
        <v>563911.82000000007</v>
      </c>
      <c r="AA159" s="50">
        <f t="shared" ref="AA159:AD159" si="17">SUM(AA5:AA158)</f>
        <v>142913</v>
      </c>
      <c r="AB159" s="50">
        <f t="shared" si="17"/>
        <v>420998.82000000007</v>
      </c>
      <c r="AC159" s="50">
        <f t="shared" si="17"/>
        <v>96637.7</v>
      </c>
      <c r="AD159" s="50">
        <f t="shared" si="17"/>
        <v>317019.92000000016</v>
      </c>
      <c r="AE159" s="45"/>
      <c r="AF159" s="45"/>
      <c r="AG159" s="45"/>
      <c r="AH159" s="45"/>
      <c r="AI159" s="45"/>
      <c r="AJ159" s="51"/>
      <c r="AK159" s="45"/>
      <c r="AL159" s="45"/>
      <c r="AM159" s="45"/>
      <c r="AN159" s="45"/>
      <c r="AO159" s="45"/>
      <c r="AP159" s="45"/>
      <c r="AQ159" s="49">
        <f>SUM(AQ5:AQ158)</f>
        <v>23270</v>
      </c>
      <c r="AR159" s="49">
        <f>SUM(AR5:AR158)</f>
        <v>20766</v>
      </c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5"/>
      <c r="BD159" s="48"/>
      <c r="BE159" s="48"/>
      <c r="BF159" s="48"/>
      <c r="BG159" s="48"/>
    </row>
    <row r="160" spans="1:59" ht="30.75" customHeight="1">
      <c r="C160" s="53"/>
      <c r="D160" s="54"/>
      <c r="E160" s="55"/>
      <c r="F160" s="55"/>
      <c r="I160" s="55"/>
      <c r="J160" s="55"/>
      <c r="M160" s="55"/>
      <c r="O160" s="55"/>
      <c r="Q160" s="55"/>
      <c r="R160" s="55"/>
      <c r="S160" s="55"/>
      <c r="T160" s="55"/>
      <c r="V160" s="56"/>
      <c r="W160" s="56"/>
      <c r="X160" s="56"/>
      <c r="AQ160" s="55"/>
      <c r="AR160" s="55"/>
    </row>
    <row r="161" spans="3:59" s="2" customFormat="1" ht="33.75" customHeight="1">
      <c r="C161" s="6"/>
      <c r="D161" s="6"/>
      <c r="H161" s="4"/>
      <c r="P161" s="42"/>
      <c r="Z161" s="4"/>
      <c r="AA161" s="4"/>
      <c r="AB161" s="4"/>
      <c r="AC161" s="4"/>
      <c r="AD161" s="4"/>
      <c r="AJ161" s="5"/>
      <c r="AO161" s="6"/>
      <c r="AP161" s="6"/>
      <c r="AW161" s="4"/>
      <c r="BG161" s="6"/>
    </row>
    <row r="162" spans="3:59" s="2" customFormat="1" ht="33.75" customHeight="1">
      <c r="C162" s="6"/>
      <c r="D162" s="6"/>
      <c r="H162" s="4"/>
      <c r="P162" s="42"/>
      <c r="Z162" s="4"/>
      <c r="AA162" s="4"/>
      <c r="AB162" s="4"/>
      <c r="AC162" s="4"/>
      <c r="AD162" s="4"/>
      <c r="AJ162" s="5"/>
      <c r="AO162" s="6"/>
      <c r="AP162" s="6"/>
      <c r="AW162" s="4"/>
      <c r="BG162" s="6"/>
    </row>
    <row r="163" spans="3:59" s="2" customFormat="1" ht="33.75" customHeight="1">
      <c r="C163" s="6"/>
      <c r="D163" s="6"/>
      <c r="H163" s="4"/>
      <c r="P163" s="42"/>
      <c r="Z163" s="4"/>
      <c r="AA163" s="4"/>
      <c r="AB163" s="4"/>
      <c r="AC163" s="4"/>
      <c r="AD163" s="4"/>
      <c r="AJ163" s="5"/>
      <c r="AO163" s="6"/>
      <c r="AP163" s="6"/>
      <c r="AW163" s="4"/>
      <c r="BG163" s="6"/>
    </row>
    <row r="164" spans="3:59" s="2" customFormat="1" ht="33.75" customHeight="1">
      <c r="C164" s="6"/>
      <c r="D164" s="6"/>
      <c r="H164" s="4"/>
      <c r="P164" s="42"/>
      <c r="Z164" s="4"/>
      <c r="AA164" s="4"/>
      <c r="AB164" s="4"/>
      <c r="AC164" s="4"/>
      <c r="AD164" s="4"/>
      <c r="AJ164" s="5"/>
      <c r="AO164" s="6"/>
      <c r="AP164" s="6"/>
      <c r="AW164" s="4"/>
      <c r="BG164" s="6"/>
    </row>
    <row r="165" spans="3:59" s="2" customFormat="1" ht="33.75" customHeight="1">
      <c r="C165" s="6"/>
      <c r="D165" s="6"/>
      <c r="H165" s="4"/>
      <c r="P165" s="42"/>
      <c r="Z165" s="4"/>
      <c r="AA165" s="4"/>
      <c r="AB165" s="4"/>
      <c r="AC165" s="4"/>
      <c r="AD165" s="4"/>
      <c r="AJ165" s="5"/>
      <c r="AO165" s="6"/>
      <c r="AP165" s="6"/>
      <c r="AW165" s="4"/>
      <c r="BG165" s="6"/>
    </row>
    <row r="166" spans="3:59" s="2" customFormat="1" ht="33.75" customHeight="1">
      <c r="C166" s="6"/>
      <c r="D166" s="6"/>
      <c r="H166" s="4"/>
      <c r="P166" s="42"/>
      <c r="Z166" s="4"/>
      <c r="AA166" s="4"/>
      <c r="AB166" s="4"/>
      <c r="AC166" s="4"/>
      <c r="AD166" s="4"/>
      <c r="AJ166" s="5"/>
      <c r="AO166" s="6"/>
      <c r="AP166" s="6"/>
      <c r="AW166" s="4"/>
      <c r="BG166" s="6"/>
    </row>
    <row r="167" spans="3:59" s="2" customFormat="1" ht="33.75" customHeight="1">
      <c r="C167" s="6"/>
      <c r="D167" s="6"/>
      <c r="H167" s="4"/>
      <c r="P167" s="42"/>
      <c r="Z167" s="4"/>
      <c r="AA167" s="4"/>
      <c r="AB167" s="4"/>
      <c r="AC167" s="4"/>
      <c r="AD167" s="4"/>
      <c r="AJ167" s="5"/>
      <c r="AO167" s="6"/>
      <c r="AP167" s="6"/>
      <c r="AW167" s="4"/>
      <c r="BG167" s="6"/>
    </row>
    <row r="168" spans="3:59" s="2" customFormat="1" ht="33.75" customHeight="1">
      <c r="C168" s="6"/>
      <c r="D168" s="6"/>
      <c r="H168" s="4"/>
      <c r="P168" s="42"/>
      <c r="Z168" s="4"/>
      <c r="AA168" s="4"/>
      <c r="AB168" s="4"/>
      <c r="AC168" s="4"/>
      <c r="AD168" s="4"/>
      <c r="AJ168" s="5"/>
      <c r="AO168" s="6"/>
      <c r="AP168" s="6"/>
      <c r="AW168" s="4"/>
      <c r="BG168" s="6"/>
    </row>
    <row r="169" spans="3:59" s="2" customFormat="1" ht="33.75" customHeight="1">
      <c r="C169" s="6"/>
      <c r="D169" s="6"/>
      <c r="H169" s="4"/>
      <c r="P169" s="42"/>
      <c r="Z169" s="4"/>
      <c r="AA169" s="4"/>
      <c r="AB169" s="4"/>
      <c r="AC169" s="4"/>
      <c r="AD169" s="4"/>
      <c r="AJ169" s="5"/>
      <c r="AO169" s="6"/>
      <c r="AP169" s="6"/>
      <c r="AW169" s="4"/>
      <c r="BG169" s="6"/>
    </row>
    <row r="170" spans="3:59" s="2" customFormat="1" ht="33.75" customHeight="1">
      <c r="C170" s="6"/>
      <c r="D170" s="6"/>
      <c r="H170" s="4"/>
      <c r="P170" s="42"/>
      <c r="Z170" s="4"/>
      <c r="AA170" s="4"/>
      <c r="AB170" s="4"/>
      <c r="AC170" s="4"/>
      <c r="AD170" s="4"/>
      <c r="AJ170" s="5"/>
      <c r="AO170" s="6"/>
      <c r="AP170" s="6"/>
      <c r="AW170" s="4"/>
      <c r="BG170" s="6"/>
    </row>
    <row r="171" spans="3:59" s="2" customFormat="1" ht="33.75" customHeight="1">
      <c r="C171" s="6"/>
      <c r="D171" s="6"/>
      <c r="H171" s="4"/>
      <c r="P171" s="42"/>
      <c r="Z171" s="4"/>
      <c r="AA171" s="4"/>
      <c r="AB171" s="4"/>
      <c r="AC171" s="4"/>
      <c r="AD171" s="4"/>
      <c r="AJ171" s="5"/>
      <c r="AO171" s="6"/>
      <c r="AP171" s="6"/>
      <c r="AW171" s="4"/>
      <c r="BG171" s="6"/>
    </row>
    <row r="172" spans="3:59" s="2" customFormat="1" ht="33.75" customHeight="1">
      <c r="C172" s="6"/>
      <c r="D172" s="6"/>
      <c r="H172" s="4"/>
      <c r="P172" s="42"/>
      <c r="Z172" s="4"/>
      <c r="AA172" s="4"/>
      <c r="AB172" s="4"/>
      <c r="AC172" s="4"/>
      <c r="AD172" s="4"/>
      <c r="AJ172" s="5"/>
      <c r="AO172" s="6"/>
      <c r="AP172" s="6"/>
      <c r="AW172" s="4"/>
      <c r="BG172" s="6"/>
    </row>
    <row r="173" spans="3:59" s="2" customFormat="1" ht="33.75" customHeight="1">
      <c r="C173" s="6"/>
      <c r="D173" s="6"/>
      <c r="H173" s="4"/>
      <c r="P173" s="42"/>
      <c r="Z173" s="4"/>
      <c r="AA173" s="4"/>
      <c r="AB173" s="4"/>
      <c r="AC173" s="4"/>
      <c r="AD173" s="4"/>
      <c r="AJ173" s="5"/>
      <c r="AO173" s="6"/>
      <c r="AP173" s="6"/>
      <c r="AW173" s="4"/>
      <c r="BG173" s="6"/>
    </row>
    <row r="174" spans="3:59" s="2" customFormat="1" ht="33.75" customHeight="1">
      <c r="C174" s="6"/>
      <c r="D174" s="6"/>
      <c r="H174" s="4"/>
      <c r="P174" s="42"/>
      <c r="Z174" s="4"/>
      <c r="AA174" s="4"/>
      <c r="AB174" s="4"/>
      <c r="AC174" s="4"/>
      <c r="AD174" s="4"/>
      <c r="AJ174" s="5"/>
      <c r="AO174" s="6"/>
      <c r="AP174" s="6"/>
      <c r="AW174" s="4"/>
      <c r="BG174" s="6"/>
    </row>
    <row r="175" spans="3:59" s="2" customFormat="1" ht="33.75" customHeight="1">
      <c r="C175" s="6"/>
      <c r="D175" s="6"/>
      <c r="H175" s="4"/>
      <c r="P175" s="42"/>
      <c r="Z175" s="4"/>
      <c r="AA175" s="4"/>
      <c r="AB175" s="4"/>
      <c r="AC175" s="4"/>
      <c r="AD175" s="4"/>
      <c r="AJ175" s="5"/>
      <c r="AO175" s="6"/>
      <c r="AP175" s="6"/>
      <c r="AW175" s="4"/>
      <c r="BG175" s="6"/>
    </row>
    <row r="176" spans="3:59" s="2" customFormat="1" ht="33.75" customHeight="1">
      <c r="C176" s="6"/>
      <c r="D176" s="6"/>
      <c r="H176" s="4"/>
      <c r="P176" s="42"/>
      <c r="Z176" s="4"/>
      <c r="AA176" s="4"/>
      <c r="AB176" s="4"/>
      <c r="AC176" s="4"/>
      <c r="AD176" s="4"/>
      <c r="AJ176" s="5"/>
      <c r="AO176" s="6"/>
      <c r="AP176" s="6"/>
      <c r="AW176" s="4"/>
      <c r="BG176" s="6"/>
    </row>
    <row r="177" spans="3:59" s="2" customFormat="1" ht="33.75" customHeight="1">
      <c r="C177" s="6"/>
      <c r="D177" s="6"/>
      <c r="H177" s="4"/>
      <c r="P177" s="42"/>
      <c r="Z177" s="4"/>
      <c r="AA177" s="4"/>
      <c r="AB177" s="4"/>
      <c r="AC177" s="4"/>
      <c r="AD177" s="4"/>
      <c r="AJ177" s="5"/>
      <c r="AO177" s="6"/>
      <c r="AP177" s="6"/>
      <c r="AW177" s="4"/>
      <c r="BG177" s="6"/>
    </row>
    <row r="178" spans="3:59" s="2" customFormat="1" ht="33.75" customHeight="1">
      <c r="C178" s="6"/>
      <c r="D178" s="6"/>
      <c r="H178" s="4"/>
      <c r="P178" s="42"/>
      <c r="Z178" s="4"/>
      <c r="AA178" s="4"/>
      <c r="AB178" s="4"/>
      <c r="AC178" s="4"/>
      <c r="AD178" s="4"/>
      <c r="AJ178" s="5"/>
      <c r="AO178" s="6"/>
      <c r="AP178" s="6"/>
      <c r="AW178" s="4"/>
      <c r="BG178" s="6"/>
    </row>
    <row r="179" spans="3:59" s="2" customFormat="1" ht="33.75" customHeight="1">
      <c r="C179" s="6"/>
      <c r="D179" s="6"/>
      <c r="H179" s="4"/>
      <c r="P179" s="42"/>
      <c r="Z179" s="4"/>
      <c r="AA179" s="4"/>
      <c r="AB179" s="4"/>
      <c r="AC179" s="4"/>
      <c r="AD179" s="4"/>
      <c r="AJ179" s="5"/>
      <c r="AO179" s="6"/>
      <c r="AP179" s="6"/>
      <c r="AW179" s="4"/>
      <c r="BG179" s="6"/>
    </row>
    <row r="180" spans="3:59" s="2" customFormat="1" ht="33.75" customHeight="1">
      <c r="C180" s="6"/>
      <c r="D180" s="6"/>
      <c r="H180" s="4"/>
      <c r="P180" s="42"/>
      <c r="Z180" s="4"/>
      <c r="AA180" s="4"/>
      <c r="AB180" s="4"/>
      <c r="AC180" s="4"/>
      <c r="AD180" s="4"/>
      <c r="AJ180" s="5"/>
      <c r="AO180" s="6"/>
      <c r="AP180" s="6"/>
      <c r="AW180" s="4"/>
      <c r="BG180" s="6"/>
    </row>
    <row r="181" spans="3:59" s="2" customFormat="1" ht="33.75" customHeight="1">
      <c r="C181" s="6"/>
      <c r="D181" s="6"/>
      <c r="H181" s="4"/>
      <c r="P181" s="42"/>
      <c r="Z181" s="4"/>
      <c r="AA181" s="4"/>
      <c r="AB181" s="4"/>
      <c r="AC181" s="4"/>
      <c r="AD181" s="4"/>
      <c r="AJ181" s="5"/>
      <c r="AO181" s="6"/>
      <c r="AP181" s="6"/>
      <c r="AW181" s="4"/>
      <c r="BG181" s="6"/>
    </row>
    <row r="182" spans="3:59" s="2" customFormat="1" ht="33.75" customHeight="1">
      <c r="C182" s="6"/>
      <c r="D182" s="6"/>
      <c r="H182" s="4"/>
      <c r="P182" s="42"/>
      <c r="Z182" s="4"/>
      <c r="AA182" s="4"/>
      <c r="AB182" s="4"/>
      <c r="AC182" s="4"/>
      <c r="AD182" s="4"/>
      <c r="AJ182" s="5"/>
      <c r="AO182" s="6"/>
      <c r="AP182" s="6"/>
      <c r="AW182" s="4"/>
      <c r="BG182" s="6"/>
    </row>
    <row r="183" spans="3:59" s="2" customFormat="1" ht="33.75" customHeight="1">
      <c r="C183" s="6"/>
      <c r="D183" s="6"/>
      <c r="H183" s="4"/>
      <c r="P183" s="42"/>
      <c r="Z183" s="4"/>
      <c r="AA183" s="4"/>
      <c r="AB183" s="4"/>
      <c r="AC183" s="4"/>
      <c r="AD183" s="4"/>
      <c r="AJ183" s="5"/>
      <c r="AO183" s="6"/>
      <c r="AP183" s="6"/>
      <c r="AW183" s="4"/>
      <c r="BG183" s="6"/>
    </row>
    <row r="184" spans="3:59" s="2" customFormat="1" ht="33.75" customHeight="1">
      <c r="C184" s="6"/>
      <c r="D184" s="6"/>
      <c r="H184" s="4"/>
      <c r="P184" s="42"/>
      <c r="Z184" s="4"/>
      <c r="AA184" s="4"/>
      <c r="AB184" s="4"/>
      <c r="AC184" s="4"/>
      <c r="AD184" s="4"/>
      <c r="AJ184" s="5"/>
      <c r="AO184" s="6"/>
      <c r="AP184" s="6"/>
      <c r="AW184" s="4"/>
      <c r="BG184" s="6"/>
    </row>
    <row r="185" spans="3:59" s="2" customFormat="1" ht="33.75" customHeight="1">
      <c r="C185" s="6"/>
      <c r="D185" s="6"/>
      <c r="H185" s="4"/>
      <c r="P185" s="42"/>
      <c r="Z185" s="4"/>
      <c r="AA185" s="4"/>
      <c r="AB185" s="4"/>
      <c r="AC185" s="4"/>
      <c r="AD185" s="4"/>
      <c r="AJ185" s="5"/>
      <c r="AO185" s="6"/>
      <c r="AP185" s="6"/>
      <c r="AW185" s="4"/>
      <c r="BG185" s="6"/>
    </row>
    <row r="186" spans="3:59" s="2" customFormat="1" ht="33.75" customHeight="1">
      <c r="C186" s="6"/>
      <c r="D186" s="6"/>
      <c r="H186" s="4"/>
      <c r="P186" s="42"/>
      <c r="Z186" s="4"/>
      <c r="AA186" s="4"/>
      <c r="AB186" s="4"/>
      <c r="AC186" s="4"/>
      <c r="AD186" s="4"/>
      <c r="AJ186" s="5"/>
      <c r="AO186" s="6"/>
      <c r="AP186" s="6"/>
      <c r="AW186" s="4"/>
      <c r="BG186" s="6"/>
    </row>
    <row r="187" spans="3:59" s="2" customFormat="1" ht="33.75" customHeight="1">
      <c r="C187" s="6"/>
      <c r="D187" s="6"/>
      <c r="H187" s="4"/>
      <c r="P187" s="42"/>
      <c r="Z187" s="4"/>
      <c r="AA187" s="4"/>
      <c r="AB187" s="4"/>
      <c r="AC187" s="4"/>
      <c r="AD187" s="4"/>
      <c r="AJ187" s="5"/>
      <c r="AO187" s="6"/>
      <c r="AP187" s="6"/>
      <c r="AW187" s="4"/>
      <c r="BG187" s="6"/>
    </row>
    <row r="188" spans="3:59" s="2" customFormat="1" ht="33.75" customHeight="1">
      <c r="C188" s="6"/>
      <c r="D188" s="6"/>
      <c r="H188" s="4"/>
      <c r="P188" s="42"/>
      <c r="Z188" s="4"/>
      <c r="AA188" s="4"/>
      <c r="AB188" s="4"/>
      <c r="AC188" s="4"/>
      <c r="AD188" s="4"/>
      <c r="AJ188" s="5"/>
      <c r="AO188" s="6"/>
      <c r="AP188" s="6"/>
      <c r="AW188" s="4"/>
      <c r="BG188" s="6"/>
    </row>
    <row r="189" spans="3:59" s="2" customFormat="1" ht="33.75" customHeight="1">
      <c r="C189" s="6"/>
      <c r="D189" s="6"/>
      <c r="H189" s="4"/>
      <c r="P189" s="42"/>
      <c r="Z189" s="4"/>
      <c r="AA189" s="4"/>
      <c r="AB189" s="4"/>
      <c r="AC189" s="4"/>
      <c r="AD189" s="4"/>
      <c r="AJ189" s="5"/>
      <c r="AO189" s="6"/>
      <c r="AP189" s="6"/>
      <c r="AW189" s="4"/>
      <c r="BG189" s="6"/>
    </row>
    <row r="190" spans="3:59" s="2" customFormat="1" ht="33.75" customHeight="1">
      <c r="C190" s="6"/>
      <c r="D190" s="6"/>
      <c r="H190" s="4"/>
      <c r="P190" s="42"/>
      <c r="Z190" s="4"/>
      <c r="AA190" s="4"/>
      <c r="AB190" s="4"/>
      <c r="AC190" s="4"/>
      <c r="AD190" s="4"/>
      <c r="AJ190" s="5"/>
      <c r="AO190" s="6"/>
      <c r="AP190" s="6"/>
      <c r="AW190" s="4"/>
      <c r="BG190" s="6"/>
    </row>
    <row r="191" spans="3:59" s="2" customFormat="1" ht="33.75" customHeight="1">
      <c r="C191" s="6"/>
      <c r="D191" s="6"/>
      <c r="H191" s="4"/>
      <c r="P191" s="42"/>
      <c r="Z191" s="4"/>
      <c r="AA191" s="4"/>
      <c r="AB191" s="4"/>
      <c r="AC191" s="4"/>
      <c r="AD191" s="4"/>
      <c r="AJ191" s="5"/>
      <c r="AO191" s="6"/>
      <c r="AP191" s="6"/>
      <c r="AW191" s="4"/>
      <c r="BG191" s="6"/>
    </row>
    <row r="192" spans="3:59" s="2" customFormat="1" ht="33.75" customHeight="1">
      <c r="C192" s="6"/>
      <c r="D192" s="6"/>
      <c r="H192" s="4"/>
      <c r="P192" s="42"/>
      <c r="Z192" s="4"/>
      <c r="AA192" s="4"/>
      <c r="AB192" s="4"/>
      <c r="AC192" s="4"/>
      <c r="AD192" s="4"/>
      <c r="AJ192" s="5"/>
      <c r="AO192" s="6"/>
      <c r="AP192" s="6"/>
      <c r="AW192" s="4"/>
      <c r="BG192" s="6"/>
    </row>
    <row r="193" spans="3:59" s="2" customFormat="1" ht="33.75" customHeight="1">
      <c r="C193" s="6"/>
      <c r="D193" s="6"/>
      <c r="H193" s="4"/>
      <c r="P193" s="42"/>
      <c r="Z193" s="4"/>
      <c r="AA193" s="4"/>
      <c r="AB193" s="4"/>
      <c r="AC193" s="4"/>
      <c r="AD193" s="4"/>
      <c r="AJ193" s="5"/>
      <c r="AO193" s="6"/>
      <c r="AP193" s="6"/>
      <c r="AW193" s="4"/>
      <c r="BG193" s="6"/>
    </row>
    <row r="194" spans="3:59" s="2" customFormat="1" ht="33.75" customHeight="1">
      <c r="C194" s="6"/>
      <c r="D194" s="6"/>
      <c r="H194" s="4"/>
      <c r="P194" s="42"/>
      <c r="Z194" s="4"/>
      <c r="AA194" s="4"/>
      <c r="AB194" s="4"/>
      <c r="AC194" s="4"/>
      <c r="AD194" s="4"/>
      <c r="AJ194" s="5"/>
      <c r="AO194" s="6"/>
      <c r="AP194" s="6"/>
      <c r="AW194" s="4"/>
      <c r="BG194" s="6"/>
    </row>
    <row r="195" spans="3:59" s="2" customFormat="1" ht="33.75" customHeight="1">
      <c r="C195" s="6"/>
      <c r="D195" s="6"/>
      <c r="H195" s="4"/>
      <c r="P195" s="42"/>
      <c r="Z195" s="4"/>
      <c r="AA195" s="4"/>
      <c r="AB195" s="4"/>
      <c r="AC195" s="4"/>
      <c r="AD195" s="4"/>
      <c r="AJ195" s="5"/>
      <c r="AO195" s="6"/>
      <c r="AP195" s="6"/>
      <c r="AW195" s="4"/>
      <c r="BG195" s="6"/>
    </row>
    <row r="196" spans="3:59" s="2" customFormat="1" ht="33.75" customHeight="1">
      <c r="C196" s="6"/>
      <c r="D196" s="6"/>
      <c r="H196" s="4"/>
      <c r="P196" s="42"/>
      <c r="Z196" s="4"/>
      <c r="AA196" s="4"/>
      <c r="AB196" s="4"/>
      <c r="AC196" s="4"/>
      <c r="AD196" s="4"/>
      <c r="AJ196" s="5"/>
      <c r="AO196" s="6"/>
      <c r="AP196" s="6"/>
      <c r="AW196" s="4"/>
      <c r="BG196" s="6"/>
    </row>
    <row r="197" spans="3:59" s="2" customFormat="1" ht="33.75" customHeight="1">
      <c r="C197" s="6"/>
      <c r="D197" s="6"/>
      <c r="H197" s="4"/>
      <c r="P197" s="42"/>
      <c r="Z197" s="4"/>
      <c r="AA197" s="4"/>
      <c r="AB197" s="4"/>
      <c r="AC197" s="4"/>
      <c r="AD197" s="4"/>
      <c r="AJ197" s="5"/>
      <c r="AO197" s="6"/>
      <c r="AP197" s="6"/>
      <c r="AW197" s="4"/>
      <c r="BG197" s="6"/>
    </row>
    <row r="198" spans="3:59" s="2" customFormat="1" ht="33.75" customHeight="1">
      <c r="C198" s="6"/>
      <c r="D198" s="6"/>
      <c r="H198" s="4"/>
      <c r="P198" s="42"/>
      <c r="Z198" s="4"/>
      <c r="AA198" s="4"/>
      <c r="AB198" s="4"/>
      <c r="AC198" s="4"/>
      <c r="AD198" s="4"/>
      <c r="AJ198" s="5"/>
      <c r="AO198" s="6"/>
      <c r="AP198" s="6"/>
      <c r="AW198" s="4"/>
      <c r="BG198" s="6"/>
    </row>
    <row r="199" spans="3:59" s="2" customFormat="1" ht="33.75" customHeight="1">
      <c r="C199" s="6"/>
      <c r="D199" s="6"/>
      <c r="H199" s="4"/>
      <c r="P199" s="42"/>
      <c r="Z199" s="4"/>
      <c r="AA199" s="4"/>
      <c r="AB199" s="4"/>
      <c r="AC199" s="4"/>
      <c r="AD199" s="4"/>
      <c r="AJ199" s="5"/>
      <c r="AO199" s="6"/>
      <c r="AP199" s="6"/>
      <c r="AW199" s="4"/>
      <c r="BG199" s="6"/>
    </row>
    <row r="200" spans="3:59" s="2" customFormat="1" ht="33.75" customHeight="1">
      <c r="C200" s="6"/>
      <c r="D200" s="6"/>
      <c r="H200" s="4"/>
      <c r="P200" s="42"/>
      <c r="Z200" s="4"/>
      <c r="AA200" s="4"/>
      <c r="AB200" s="4"/>
      <c r="AC200" s="4"/>
      <c r="AD200" s="4"/>
      <c r="AJ200" s="5"/>
      <c r="AO200" s="6"/>
      <c r="AP200" s="6"/>
      <c r="AW200" s="4"/>
      <c r="BG200" s="6"/>
    </row>
    <row r="201" spans="3:59" s="2" customFormat="1" ht="33.75" customHeight="1">
      <c r="C201" s="6"/>
      <c r="D201" s="6"/>
      <c r="H201" s="4"/>
      <c r="P201" s="42"/>
      <c r="Z201" s="4"/>
      <c r="AA201" s="4"/>
      <c r="AB201" s="4"/>
      <c r="AC201" s="4"/>
      <c r="AD201" s="4"/>
      <c r="AJ201" s="5"/>
      <c r="AO201" s="6"/>
      <c r="AP201" s="6"/>
      <c r="AW201" s="4"/>
      <c r="BG201" s="6"/>
    </row>
    <row r="202" spans="3:59" s="2" customFormat="1" ht="33.75" customHeight="1">
      <c r="C202" s="6"/>
      <c r="D202" s="6"/>
      <c r="H202" s="4"/>
      <c r="P202" s="42"/>
      <c r="Z202" s="4"/>
      <c r="AA202" s="4"/>
      <c r="AB202" s="4"/>
      <c r="AC202" s="4"/>
      <c r="AD202" s="4"/>
      <c r="AJ202" s="5"/>
      <c r="AO202" s="6"/>
      <c r="AP202" s="6"/>
      <c r="AW202" s="4"/>
      <c r="BG202" s="6"/>
    </row>
    <row r="203" spans="3:59" s="2" customFormat="1" ht="33.75" customHeight="1">
      <c r="C203" s="6"/>
      <c r="D203" s="6"/>
      <c r="H203" s="4"/>
      <c r="P203" s="42"/>
      <c r="Z203" s="4"/>
      <c r="AA203" s="4"/>
      <c r="AB203" s="4"/>
      <c r="AC203" s="4"/>
      <c r="AD203" s="4"/>
      <c r="AJ203" s="5"/>
      <c r="AO203" s="6"/>
      <c r="AP203" s="6"/>
      <c r="AW203" s="4"/>
      <c r="BG203" s="6"/>
    </row>
    <row r="204" spans="3:59" s="2" customFormat="1" ht="33.75" customHeight="1">
      <c r="C204" s="6"/>
      <c r="D204" s="6"/>
      <c r="H204" s="4"/>
      <c r="P204" s="42"/>
      <c r="Z204" s="4"/>
      <c r="AA204" s="4"/>
      <c r="AB204" s="4"/>
      <c r="AC204" s="4"/>
      <c r="AD204" s="4"/>
      <c r="AJ204" s="5"/>
      <c r="AO204" s="6"/>
      <c r="AP204" s="6"/>
      <c r="AW204" s="4"/>
      <c r="BG204" s="6"/>
    </row>
    <row r="205" spans="3:59" s="2" customFormat="1" ht="33.75" customHeight="1">
      <c r="C205" s="6"/>
      <c r="D205" s="6"/>
      <c r="H205" s="4"/>
      <c r="P205" s="42"/>
      <c r="Z205" s="4"/>
      <c r="AA205" s="4"/>
      <c r="AB205" s="4"/>
      <c r="AC205" s="4"/>
      <c r="AD205" s="4"/>
      <c r="AJ205" s="5"/>
      <c r="AO205" s="6"/>
      <c r="AP205" s="6"/>
      <c r="AW205" s="4"/>
      <c r="BG205" s="6"/>
    </row>
    <row r="206" spans="3:59" s="2" customFormat="1" ht="33.75" customHeight="1">
      <c r="C206" s="6"/>
      <c r="D206" s="6"/>
      <c r="H206" s="4"/>
      <c r="P206" s="42"/>
      <c r="Z206" s="4"/>
      <c r="AA206" s="4"/>
      <c r="AB206" s="4"/>
      <c r="AC206" s="4"/>
      <c r="AD206" s="4"/>
      <c r="AJ206" s="5"/>
      <c r="AO206" s="6"/>
      <c r="AP206" s="6"/>
      <c r="AW206" s="4"/>
      <c r="BG206" s="6"/>
    </row>
    <row r="207" spans="3:59" s="2" customFormat="1" ht="33.75" customHeight="1">
      <c r="C207" s="6"/>
      <c r="D207" s="6"/>
      <c r="H207" s="4"/>
      <c r="P207" s="42"/>
      <c r="Z207" s="4"/>
      <c r="AA207" s="4"/>
      <c r="AB207" s="4"/>
      <c r="AC207" s="4"/>
      <c r="AD207" s="4"/>
      <c r="AJ207" s="5"/>
      <c r="AO207" s="6"/>
      <c r="AP207" s="6"/>
      <c r="AW207" s="4"/>
      <c r="BG207" s="6"/>
    </row>
    <row r="208" spans="3:59" s="2" customFormat="1" ht="33.75" customHeight="1">
      <c r="C208" s="6"/>
      <c r="D208" s="6"/>
      <c r="H208" s="4"/>
      <c r="P208" s="42"/>
      <c r="Z208" s="4"/>
      <c r="AA208" s="4"/>
      <c r="AB208" s="4"/>
      <c r="AC208" s="4"/>
      <c r="AD208" s="4"/>
      <c r="AJ208" s="5"/>
      <c r="AO208" s="6"/>
      <c r="AP208" s="6"/>
      <c r="AW208" s="4"/>
      <c r="BG208" s="6"/>
    </row>
    <row r="209" spans="3:59" s="2" customFormat="1" ht="33.75" customHeight="1">
      <c r="C209" s="6"/>
      <c r="D209" s="6"/>
      <c r="H209" s="4"/>
      <c r="P209" s="42"/>
      <c r="Z209" s="4"/>
      <c r="AA209" s="4"/>
      <c r="AB209" s="4"/>
      <c r="AC209" s="4"/>
      <c r="AD209" s="4"/>
      <c r="AJ209" s="5"/>
      <c r="AO209" s="6"/>
      <c r="AP209" s="6"/>
      <c r="AW209" s="4"/>
      <c r="BG209" s="6"/>
    </row>
    <row r="210" spans="3:59" s="2" customFormat="1" ht="33.75" customHeight="1">
      <c r="C210" s="6"/>
      <c r="D210" s="6"/>
      <c r="H210" s="4"/>
      <c r="P210" s="42"/>
      <c r="Z210" s="4"/>
      <c r="AA210" s="4"/>
      <c r="AB210" s="4"/>
      <c r="AC210" s="4"/>
      <c r="AD210" s="4"/>
      <c r="AJ210" s="5"/>
      <c r="AO210" s="6"/>
      <c r="AP210" s="6"/>
      <c r="AW210" s="4"/>
      <c r="BG210" s="6"/>
    </row>
    <row r="211" spans="3:59" s="2" customFormat="1" ht="33.75" customHeight="1">
      <c r="C211" s="6"/>
      <c r="D211" s="6"/>
      <c r="H211" s="4"/>
      <c r="P211" s="42"/>
      <c r="Z211" s="4"/>
      <c r="AA211" s="4"/>
      <c r="AB211" s="4"/>
      <c r="AC211" s="4"/>
      <c r="AD211" s="4"/>
      <c r="AJ211" s="5"/>
      <c r="AO211" s="6"/>
      <c r="AP211" s="6"/>
      <c r="AW211" s="4"/>
      <c r="BG211" s="6"/>
    </row>
    <row r="212" spans="3:59" s="2" customFormat="1" ht="33.75" customHeight="1">
      <c r="C212" s="6"/>
      <c r="D212" s="6"/>
      <c r="H212" s="4"/>
      <c r="P212" s="42"/>
      <c r="Z212" s="4"/>
      <c r="AA212" s="4"/>
      <c r="AB212" s="4"/>
      <c r="AC212" s="4"/>
      <c r="AD212" s="4"/>
      <c r="AJ212" s="5"/>
      <c r="AO212" s="6"/>
      <c r="AP212" s="6"/>
      <c r="AW212" s="4"/>
      <c r="BG212" s="6"/>
    </row>
    <row r="213" spans="3:59" s="2" customFormat="1" ht="33.75" customHeight="1">
      <c r="C213" s="6"/>
      <c r="D213" s="6"/>
      <c r="H213" s="4"/>
      <c r="P213" s="42"/>
      <c r="Z213" s="4"/>
      <c r="AA213" s="4"/>
      <c r="AB213" s="4"/>
      <c r="AC213" s="4"/>
      <c r="AD213" s="4"/>
      <c r="AJ213" s="5"/>
      <c r="AO213" s="6"/>
      <c r="AP213" s="6"/>
      <c r="AW213" s="4"/>
      <c r="BG213" s="6"/>
    </row>
    <row r="214" spans="3:59" s="2" customFormat="1" ht="33.75" customHeight="1">
      <c r="C214" s="6"/>
      <c r="D214" s="6"/>
      <c r="H214" s="4"/>
      <c r="P214" s="42"/>
      <c r="Z214" s="4"/>
      <c r="AA214" s="4"/>
      <c r="AB214" s="4"/>
      <c r="AC214" s="4"/>
      <c r="AD214" s="4"/>
      <c r="AJ214" s="5"/>
      <c r="AO214" s="6"/>
      <c r="AP214" s="6"/>
      <c r="AW214" s="4"/>
      <c r="BG214" s="6"/>
    </row>
    <row r="215" spans="3:59" s="2" customFormat="1" ht="33.75" customHeight="1">
      <c r="C215" s="6"/>
      <c r="D215" s="6"/>
      <c r="H215" s="4"/>
      <c r="P215" s="42"/>
      <c r="Z215" s="4"/>
      <c r="AA215" s="4"/>
      <c r="AB215" s="4"/>
      <c r="AC215" s="4"/>
      <c r="AD215" s="4"/>
      <c r="AJ215" s="5"/>
      <c r="AO215" s="6"/>
      <c r="AP215" s="6"/>
      <c r="AW215" s="4"/>
      <c r="BG215" s="6"/>
    </row>
    <row r="216" spans="3:59" s="2" customFormat="1" ht="33.75" customHeight="1">
      <c r="C216" s="6"/>
      <c r="D216" s="6"/>
      <c r="H216" s="4"/>
      <c r="P216" s="42"/>
      <c r="Z216" s="4"/>
      <c r="AA216" s="4"/>
      <c r="AB216" s="4"/>
      <c r="AC216" s="4"/>
      <c r="AD216" s="4"/>
      <c r="AJ216" s="5"/>
      <c r="AO216" s="6"/>
      <c r="AP216" s="6"/>
      <c r="AW216" s="4"/>
      <c r="BG216" s="6"/>
    </row>
    <row r="217" spans="3:59" s="2" customFormat="1" ht="33.75" customHeight="1">
      <c r="C217" s="6"/>
      <c r="D217" s="6"/>
      <c r="H217" s="4"/>
      <c r="P217" s="42"/>
      <c r="Z217" s="4"/>
      <c r="AA217" s="4"/>
      <c r="AB217" s="4"/>
      <c r="AC217" s="4"/>
      <c r="AD217" s="4"/>
      <c r="AJ217" s="5"/>
      <c r="AO217" s="6"/>
      <c r="AP217" s="6"/>
      <c r="AW217" s="4"/>
      <c r="BG217" s="6"/>
    </row>
    <row r="218" spans="3:59" s="2" customFormat="1" ht="33.75" customHeight="1">
      <c r="C218" s="6"/>
      <c r="D218" s="6"/>
      <c r="H218" s="4"/>
      <c r="P218" s="42"/>
      <c r="Z218" s="4"/>
      <c r="AA218" s="4"/>
      <c r="AB218" s="4"/>
      <c r="AC218" s="4"/>
      <c r="AD218" s="4"/>
      <c r="AJ218" s="5"/>
      <c r="AO218" s="6"/>
      <c r="AP218" s="6"/>
      <c r="AW218" s="4"/>
      <c r="BG218" s="6"/>
    </row>
  </sheetData>
  <mergeCells count="76">
    <mergeCell ref="Z129:Z130"/>
    <mergeCell ref="AA129:AA130"/>
    <mergeCell ref="AB129:AB130"/>
    <mergeCell ref="AC129:AC130"/>
    <mergeCell ref="AD129:AD130"/>
    <mergeCell ref="Z156:Z157"/>
    <mergeCell ref="AA156:AA157"/>
    <mergeCell ref="AB156:AB157"/>
    <mergeCell ref="AC156:AC157"/>
    <mergeCell ref="AD156:AD157"/>
    <mergeCell ref="AD84:AD85"/>
    <mergeCell ref="AT3:AT4"/>
    <mergeCell ref="AU3:AU4"/>
    <mergeCell ref="AV3:AV4"/>
    <mergeCell ref="AW3:AW4"/>
    <mergeCell ref="Y84:Y85"/>
    <mergeCell ref="Z84:Z85"/>
    <mergeCell ref="AA84:AA85"/>
    <mergeCell ref="AB84:AB85"/>
    <mergeCell ref="AC84:AC85"/>
    <mergeCell ref="AR2:AR4"/>
    <mergeCell ref="BG2:BG4"/>
    <mergeCell ref="AS3:AS4"/>
    <mergeCell ref="AS2:BE2"/>
    <mergeCell ref="BF2:BF4"/>
    <mergeCell ref="AZ3:AZ4"/>
    <mergeCell ref="BA3:BA4"/>
    <mergeCell ref="BB3:BB4"/>
    <mergeCell ref="BC3:BE3"/>
    <mergeCell ref="AX3:AX4"/>
    <mergeCell ref="AY3:AY4"/>
    <mergeCell ref="AJ2:AJ4"/>
    <mergeCell ref="AK2:AM2"/>
    <mergeCell ref="AO2:AO4"/>
    <mergeCell ref="AP2:AP4"/>
    <mergeCell ref="AQ2:AQ4"/>
    <mergeCell ref="AN2:AN4"/>
    <mergeCell ref="AK3:AK4"/>
    <mergeCell ref="AL3:AL4"/>
    <mergeCell ref="AM3:AM4"/>
    <mergeCell ref="X2:X4"/>
    <mergeCell ref="Y2:Y4"/>
    <mergeCell ref="Z2:Z4"/>
    <mergeCell ref="AA2:AD2"/>
    <mergeCell ref="AE2:AE4"/>
    <mergeCell ref="AF2:AF4"/>
    <mergeCell ref="AA3:AA4"/>
    <mergeCell ref="AB3:AB4"/>
    <mergeCell ref="AC3:AD3"/>
    <mergeCell ref="AG2:AG4"/>
    <mergeCell ref="AH2:AH4"/>
    <mergeCell ref="AI2:AI4"/>
    <mergeCell ref="W2:W4"/>
    <mergeCell ref="K2:K4"/>
    <mergeCell ref="L2:L4"/>
    <mergeCell ref="M2:M4"/>
    <mergeCell ref="N2:O2"/>
    <mergeCell ref="P2:P4"/>
    <mergeCell ref="Q2:Q4"/>
    <mergeCell ref="N3:N4"/>
    <mergeCell ref="O3:O4"/>
    <mergeCell ref="R2:R4"/>
    <mergeCell ref="S2:S4"/>
    <mergeCell ref="T2:T4"/>
    <mergeCell ref="U2:U4"/>
    <mergeCell ref="V2:V4"/>
    <mergeCell ref="A1:I1"/>
    <mergeCell ref="A2:A4"/>
    <mergeCell ref="B2:D4"/>
    <mergeCell ref="E2:E4"/>
    <mergeCell ref="F2:F4"/>
    <mergeCell ref="G2:G4"/>
    <mergeCell ref="H2:H4"/>
    <mergeCell ref="I2:J2"/>
    <mergeCell ref="I3:I4"/>
    <mergeCell ref="J3:J4"/>
  </mergeCells>
  <pageMargins left="0.82677165354330717" right="0.15748031496062992" top="0.23622047244094491" bottom="0.19685039370078741" header="0.19685039370078741" footer="0.15748031496062992"/>
  <pageSetup paperSize="9" fitToHeight="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 с 01.04.2019 г.  </vt:lpstr>
      <vt:lpstr>'действующ с 01.04.2019 г. 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klebanova</dc:creator>
  <cp:lastModifiedBy>ikorotkova</cp:lastModifiedBy>
  <dcterms:created xsi:type="dcterms:W3CDTF">2019-01-29T06:00:09Z</dcterms:created>
  <dcterms:modified xsi:type="dcterms:W3CDTF">2019-03-29T04:57:23Z</dcterms:modified>
</cp:coreProperties>
</file>